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HRD\האקדמיה לגיוס\"/>
    </mc:Choice>
  </mc:AlternateContent>
  <xr:revisionPtr revIDLastSave="0" documentId="13_ncr:1_{195695DE-D6F8-4FE9-A3BA-16150329BEAA}" xr6:coauthVersionLast="47" xr6:coauthVersionMax="47" xr10:uidLastSave="{00000000-0000-0000-0000-000000000000}"/>
  <bookViews>
    <workbookView xWindow="-108" yWindow="-108" windowWidth="23256" windowHeight="12456" tabRatio="570" activeTab="2" xr2:uid="{00000000-000D-0000-FFFF-FFFF00000000}"/>
  </bookViews>
  <sheets>
    <sheet name="סיכום תקציב הגיוס" sheetId="5" r:id="rId1"/>
    <sheet name="תקציב גיוס  - צוות הגיוס" sheetId="1" r:id="rId2"/>
    <sheet name="תקציב תוכנית הגיוס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4" l="1"/>
  <c r="F29" i="4"/>
  <c r="F28" i="4"/>
  <c r="F27" i="4"/>
  <c r="F25" i="4"/>
  <c r="F43" i="4"/>
  <c r="E17" i="4"/>
  <c r="D17" i="4"/>
  <c r="C17" i="4"/>
  <c r="B17" i="4"/>
  <c r="E16" i="4"/>
  <c r="D16" i="4"/>
  <c r="C16" i="4"/>
  <c r="B16" i="4"/>
  <c r="D25" i="1"/>
  <c r="C25" i="1"/>
  <c r="B25" i="1"/>
  <c r="E26" i="1"/>
  <c r="D26" i="1"/>
  <c r="C26" i="1"/>
  <c r="B26" i="1"/>
  <c r="C24" i="1"/>
  <c r="D24" i="1"/>
  <c r="E24" i="1"/>
  <c r="B24" i="1"/>
  <c r="E19" i="4" l="1"/>
  <c r="D19" i="4"/>
  <c r="C19" i="4"/>
  <c r="B19" i="4"/>
  <c r="E41" i="4"/>
  <c r="D41" i="4"/>
  <c r="B41" i="4"/>
  <c r="F42" i="4"/>
  <c r="F41" i="4" s="1"/>
  <c r="B8" i="4"/>
  <c r="H18" i="1"/>
  <c r="I12" i="1"/>
  <c r="J12" i="1" s="1"/>
  <c r="I13" i="1"/>
  <c r="J13" i="1" s="1"/>
  <c r="B14" i="1" s="1"/>
  <c r="I14" i="1"/>
  <c r="J14" i="1" s="1"/>
  <c r="I15" i="1"/>
  <c r="J15" i="1" s="1"/>
  <c r="I16" i="1"/>
  <c r="J16" i="1" s="1"/>
  <c r="I17" i="1"/>
  <c r="J17" i="1" s="1"/>
  <c r="I11" i="1"/>
  <c r="J11" i="1" s="1"/>
  <c r="I18" i="1" l="1"/>
  <c r="C41" i="4"/>
  <c r="F22" i="4"/>
  <c r="B15" i="1"/>
  <c r="F12" i="4"/>
  <c r="F11" i="4"/>
  <c r="B11" i="1"/>
  <c r="C15" i="4"/>
  <c r="D15" i="4"/>
  <c r="E15" i="4"/>
  <c r="F10" i="4"/>
  <c r="C22" i="5"/>
  <c r="F37" i="4"/>
  <c r="F36" i="4"/>
  <c r="F39" i="4"/>
  <c r="F9" i="4"/>
  <c r="F13" i="4"/>
  <c r="F19" i="4"/>
  <c r="F23" i="4"/>
  <c r="F24" i="4"/>
  <c r="F26" i="4"/>
  <c r="F32" i="4"/>
  <c r="F33" i="4"/>
  <c r="E35" i="4"/>
  <c r="D35" i="4"/>
  <c r="C35" i="4"/>
  <c r="B35" i="4"/>
  <c r="E31" i="4"/>
  <c r="D31" i="4"/>
  <c r="C31" i="4"/>
  <c r="B31" i="4"/>
  <c r="E21" i="4"/>
  <c r="D21" i="4"/>
  <c r="C21" i="4"/>
  <c r="B21" i="4"/>
  <c r="E8" i="4"/>
  <c r="D8" i="4"/>
  <c r="C8" i="4"/>
  <c r="C27" i="1"/>
  <c r="F31" i="4" l="1"/>
  <c r="F35" i="4"/>
  <c r="F16" i="4"/>
  <c r="F8" i="4"/>
  <c r="F17" i="4"/>
  <c r="B15" i="4"/>
  <c r="F15" i="4" s="1"/>
  <c r="B17" i="1"/>
  <c r="E17" i="1"/>
  <c r="D17" i="1"/>
  <c r="C17" i="1"/>
  <c r="B16" i="1"/>
  <c r="D16" i="1"/>
  <c r="E16" i="1" s="1"/>
  <c r="C16" i="1"/>
  <c r="C12" i="1"/>
  <c r="B12" i="1"/>
  <c r="E12" i="1"/>
  <c r="E11" i="1"/>
  <c r="D11" i="1"/>
  <c r="D27" i="1"/>
  <c r="C11" i="1"/>
  <c r="J18" i="1"/>
  <c r="D15" i="1"/>
  <c r="C15" i="1"/>
  <c r="E15" i="1"/>
  <c r="E27" i="1"/>
  <c r="F25" i="1"/>
  <c r="D12" i="1"/>
  <c r="F26" i="1"/>
  <c r="F17" i="1" l="1"/>
  <c r="F45" i="4"/>
  <c r="F16" i="1"/>
  <c r="B13" i="1"/>
  <c r="B18" i="1" s="1"/>
  <c r="C14" i="1"/>
  <c r="D14" i="1"/>
  <c r="E14" i="1" s="1"/>
  <c r="F14" i="1" s="1"/>
  <c r="F11" i="1"/>
  <c r="F12" i="1"/>
  <c r="E13" i="1"/>
  <c r="C13" i="1"/>
  <c r="D13" i="1"/>
  <c r="F15" i="1"/>
  <c r="D18" i="1" l="1"/>
  <c r="D19" i="1" s="1"/>
  <c r="C18" i="1"/>
  <c r="C29" i="1" s="1"/>
  <c r="E18" i="1"/>
  <c r="E19" i="1" s="1"/>
  <c r="G35" i="4"/>
  <c r="B62" i="4" s="1"/>
  <c r="G41" i="4"/>
  <c r="B63" i="4" s="1"/>
  <c r="G19" i="4"/>
  <c r="B59" i="4" s="1"/>
  <c r="G31" i="4"/>
  <c r="B61" i="4" s="1"/>
  <c r="G21" i="4"/>
  <c r="B60" i="4" s="1"/>
  <c r="C10" i="5"/>
  <c r="G15" i="4"/>
  <c r="B58" i="4" s="1"/>
  <c r="G8" i="4"/>
  <c r="B57" i="4" s="1"/>
  <c r="B19" i="1"/>
  <c r="F13" i="1"/>
  <c r="D29" i="1" l="1"/>
  <c r="E29" i="1"/>
  <c r="C19" i="1"/>
  <c r="F18" i="1"/>
  <c r="B64" i="4"/>
  <c r="F19" i="1" l="1"/>
  <c r="F29" i="1"/>
  <c r="B27" i="1" l="1"/>
  <c r="B29" i="1" s="1"/>
  <c r="F24" i="1"/>
  <c r="F27" i="1" s="1"/>
  <c r="C8" i="5" l="1"/>
  <c r="C12" i="5" s="1"/>
  <c r="C18" i="5" s="1"/>
</calcChain>
</file>

<file path=xl/sharedStrings.xml><?xml version="1.0" encoding="utf-8"?>
<sst xmlns="http://schemas.openxmlformats.org/spreadsheetml/2006/main" count="138" uniqueCount="102">
  <si>
    <t>Q1</t>
  </si>
  <si>
    <t>Q2</t>
  </si>
  <si>
    <t>Q3</t>
  </si>
  <si>
    <t>Q4</t>
  </si>
  <si>
    <t>%</t>
  </si>
  <si>
    <t>Notes / How to Estimate</t>
  </si>
  <si>
    <r>
      <t>Add</t>
    </r>
    <r>
      <rPr>
        <b/>
        <sz val="14"/>
        <color rgb="FF008000"/>
        <rFont val="Arial"/>
        <family val="2"/>
      </rPr>
      <t xml:space="preserve"> 30%</t>
    </r>
    <r>
      <rPr>
        <b/>
        <sz val="14"/>
        <color theme="1"/>
        <rFont val="Arial"/>
        <family val="2"/>
      </rPr>
      <t xml:space="preserve"> to "fully burden" for Benefits,  Taxes, T&amp;E, etc</t>
    </r>
  </si>
  <si>
    <t>ראה גיליון שלישי - תקציב תוכנית הגיוס</t>
  </si>
  <si>
    <t>תקציב גיוס - אנשי צוות</t>
  </si>
  <si>
    <t>תקציב גיוס - תוכנית הגיוס</t>
  </si>
  <si>
    <t>הערכה של עלות לגיוס אחד (Cost Per Hire)</t>
  </si>
  <si>
    <t>הערכה לגבי גודל הצוות (במונחי משרה מלאה)</t>
  </si>
  <si>
    <t>ממוצע גיוסים למגייס כל חודש</t>
  </si>
  <si>
    <t>להזין מתוכנית הגיוס השנתית</t>
  </si>
  <si>
    <t xml:space="preserve">תא מחושב </t>
  </si>
  <si>
    <t>להזין על פי התוכנית מהגיליון השני</t>
  </si>
  <si>
    <t>תא מחושב</t>
  </si>
  <si>
    <t>ראה גיליון שני "תקציב גיוס - צוות הגיוס"</t>
  </si>
  <si>
    <t>תקציב צוות הגיוס</t>
  </si>
  <si>
    <t>הערה: המבנה הארגוני, תפקידים והשכר וההטבות הן דוגמא בלבד! יש להזין את המידע הנכון עבור הצוות שלך</t>
  </si>
  <si>
    <t>עובדים במשרה מלאה</t>
  </si>
  <si>
    <t>מגייסת I</t>
  </si>
  <si>
    <t>מגייסת II</t>
  </si>
  <si>
    <t>שנתי</t>
  </si>
  <si>
    <t>מתאמת גיוס</t>
  </si>
  <si>
    <t>מומחית מקורות גיוס</t>
  </si>
  <si>
    <t>מגייסת בכירה</t>
  </si>
  <si>
    <t>מנהלת צוות הגיוס</t>
  </si>
  <si>
    <t>עלות שכר חודשי</t>
  </si>
  <si>
    <t>עובד חברה</t>
  </si>
  <si>
    <t>עובדים במשרה חלקית וספקים חיצוניים</t>
  </si>
  <si>
    <t>עובד חיצוני</t>
  </si>
  <si>
    <t xml:space="preserve">עלויות שכר לעובדי קבלן/ספקים חיצוניים רמה בחלוקה רבעונית ושנתית </t>
  </si>
  <si>
    <t xml:space="preserve">עלויות שכר לצוות הגיוס רמה בחלוקה רבעונית ושנתית </t>
  </si>
  <si>
    <t>איש סורסינג חיצוני (שעובד לפי ריטיינר חודשי קבוע)</t>
  </si>
  <si>
    <t>סה"כ עלות צוות הגיוס</t>
  </si>
  <si>
    <t>אולג'ובס</t>
  </si>
  <si>
    <t>פורטל דרושים</t>
  </si>
  <si>
    <t>תלוי במשרות המשרות/הקצאות</t>
  </si>
  <si>
    <t>אתרי דרושים נישתיים</t>
  </si>
  <si>
    <t>משרות בתשלום בלינקדאין</t>
  </si>
  <si>
    <t>תגמול על חבר מביא חבר</t>
  </si>
  <si>
    <t>משרות קשות לגיוס לפי 2500 דולר למשרה</t>
  </si>
  <si>
    <t>משרות רגילות לפי 1000 דולר למשרה</t>
  </si>
  <si>
    <t>סה"כ פרסום משרות בתשלום באתרי דרושים ומדיה חברתית</t>
  </si>
  <si>
    <t>עלות חברות השמה</t>
  </si>
  <si>
    <t>בהתאם למספר הגיוסים דרך חברות השמה * שכר חודשי ממוצע * עלות % ההשמה</t>
  </si>
  <si>
    <t>ארועי גיוס</t>
  </si>
  <si>
    <t>ירידי תעסוקה שנתיים (אוניברסיטאיים ואחרים)</t>
  </si>
  <si>
    <t>השתתפות ביריד מקצועי עם קהל יעד ממוקד</t>
  </si>
  <si>
    <t xml:space="preserve"> </t>
  </si>
  <si>
    <t>מערכת גיוס</t>
  </si>
  <si>
    <t>טכנולוגיות גיוס ותשתיות</t>
  </si>
  <si>
    <t>דברו איתנו להצעת מחיר ממוקדת: yakov@hrd.co.il</t>
  </si>
  <si>
    <t>בהתאם לעלויות הספק\בהתאם לעלויות הספק</t>
  </si>
  <si>
    <t>בהתאם לעלויות הספק וכמות הנשלחים</t>
  </si>
  <si>
    <t>בהתאם לעלויות הספק וכמות משתמשים</t>
  </si>
  <si>
    <t>מיתוג מעסיק</t>
  </si>
  <si>
    <t>עדכון עמוד הקריירה באתר החברה - תשלום שנתי</t>
  </si>
  <si>
    <t>עדכון עמוד הקריירה באתר החברה - תחזוקה שוטפת</t>
  </si>
  <si>
    <t>בהתאם לעלויות הספק/אנשי IT</t>
  </si>
  <si>
    <t>קידום ממומן בלינקדאין</t>
  </si>
  <si>
    <t>בהתאם לעלויות ומטרות הפעילות</t>
  </si>
  <si>
    <t>בהתאם לעלויות הספק</t>
  </si>
  <si>
    <t>פרסום משרות בתשלום</t>
  </si>
  <si>
    <t>תקציב חבר מביא חבר</t>
  </si>
  <si>
    <t>עלויות חברת השמה</t>
  </si>
  <si>
    <t>ארועי גיוס וירידי תעסוקה</t>
  </si>
  <si>
    <t>מערכות ותשתיות גיוס</t>
  </si>
  <si>
    <t>סה"כ הוצאות תוכנית הגיוס</t>
  </si>
  <si>
    <t>תקציב הוצאות הגיוס</t>
  </si>
  <si>
    <t>* יש למלא רק את התאים הצהובים</t>
  </si>
  <si>
    <t>נושאים אחרים</t>
  </si>
  <si>
    <t>ניהול מרכזי הערכה</t>
  </si>
  <si>
    <t>כלי סורסינג מתקדמים</t>
  </si>
  <si>
    <t>תחזית תקציב צוות ל 2020</t>
  </si>
  <si>
    <t>ניהול עמוד פייסבוק</t>
  </si>
  <si>
    <t>ג'וסמאסטר</t>
  </si>
  <si>
    <t>סטטוס העסקה</t>
  </si>
  <si>
    <t>ניהול תקציב הגיוס 2022</t>
  </si>
  <si>
    <t>סיכום תקציב הגיוס - נלקח מגליונות מצורפים</t>
  </si>
  <si>
    <t>תבנית לתוכנית גיוס שנתית (בשקלים)</t>
  </si>
  <si>
    <t>מספר גיוסים דרך חבר מביא חבר * בונוס בדולרים * שער הדולר (יש לעדכן מספר גיוסים ובונוס)</t>
  </si>
  <si>
    <t>% סה"כ מהתקציב</t>
  </si>
  <si>
    <t>קידום ממומן בפייסבוק</t>
  </si>
  <si>
    <t>תוספות (עלות מעסיק+בונוסים במידה ויש)</t>
  </si>
  <si>
    <t>מגייס חיצוני I(שעובד לפי ריטיינר חודשי קבוע)</t>
  </si>
  <si>
    <t>מגייס חיצוני II (שעובד לפי ריטיינר חודשי קבוע)</t>
  </si>
  <si>
    <t>שכר חודשי לעובד</t>
  </si>
  <si>
    <t>סדנאות ראיונות למנהלים (אמיתיי דוידזון טבת)</t>
  </si>
  <si>
    <t>תחזית תקציב צוות ל 2023</t>
  </si>
  <si>
    <t>השתתפות בכנסי הגיוס של HRD: כנס טכנולוגיות מש"א (16/3/23), כנס קהילת הגיוס (6/6/23), כנס מיתוג מעסיק, כנס למידה</t>
  </si>
  <si>
    <t>חלוקת עוגת הגיוס לשנת 2023</t>
  </si>
  <si>
    <t xml:space="preserve">סדנאות סורסינג / גיוס ברשתות חברתיות / לינקדאין / מיתוג מעסיק / כתיבה גיוסית שיווקית / מסיבת לינקדאין / מסיבת פייסבוק </t>
  </si>
  <si>
    <t>תוכנית שגרירים</t>
  </si>
  <si>
    <t xml:space="preserve">שירותי סטודיו/ בניית שפה גרפית </t>
  </si>
  <si>
    <t>מהלכי מיתוג מעסיק נוספים / אבחון / ייעוץ עם ספק חיצוני / הפקת סרטון</t>
  </si>
  <si>
    <t>שימו לב - יש שונות גבוהה בעלויות בהתאם לתכולת הפרויקט (למשל סרטון יעלה בין 20K ל300K)</t>
  </si>
  <si>
    <t>סך כל תקציב הגיוס לשנת 2023</t>
  </si>
  <si>
    <t>ניהול תקציב הגיוס 2023 - גליון מסכם</t>
  </si>
  <si>
    <t>תחזית גיוסים לשנת 2023</t>
  </si>
  <si>
    <t>תקציב מחלקת הגיוס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</si>
</sst>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0.0"/>
    <numFmt numFmtId="169" formatCode="&quot;$&quot;#,##0"/>
    <numFmt numFmtId="170" formatCode="&quot;₪&quot;\ #,##0"/>
  </numFmts>
  <fonts count="30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9C6500"/>
      <name val="Arial"/>
      <family val="2"/>
      <charset val="134"/>
      <scheme val="minor"/>
    </font>
    <font>
      <sz val="14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30"/>
      <color theme="1"/>
      <name val="Arial"/>
      <family val="2"/>
    </font>
    <font>
      <sz val="30"/>
      <color theme="0"/>
      <name val="Arial"/>
      <family val="2"/>
    </font>
    <font>
      <b/>
      <sz val="30"/>
      <color theme="0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i/>
      <sz val="12"/>
      <color rgb="FF008000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8000"/>
      <name val="Arial"/>
      <family val="2"/>
    </font>
    <font>
      <sz val="14"/>
      <color theme="1"/>
      <name val="Arial"/>
      <family val="2"/>
    </font>
    <font>
      <b/>
      <i/>
      <sz val="16"/>
      <color theme="1"/>
      <name val="Arial"/>
      <family val="2"/>
    </font>
    <font>
      <sz val="18"/>
      <color theme="1"/>
      <name val="Arial"/>
      <family val="2"/>
    </font>
    <font>
      <b/>
      <sz val="16"/>
      <color theme="1"/>
      <name val="Arial"/>
      <family val="2"/>
      <scheme val="minor"/>
    </font>
    <font>
      <b/>
      <i/>
      <sz val="16"/>
      <color rgb="FF61AD4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61AD4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2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0" fillId="0" borderId="1" xfId="29" applyNumberFormat="1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166" fontId="0" fillId="0" borderId="0" xfId="29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169" fontId="12" fillId="0" borderId="0" xfId="0" applyNumberFormat="1" applyFont="1"/>
    <xf numFmtId="164" fontId="13" fillId="0" borderId="0" xfId="0" applyNumberFormat="1" applyFont="1"/>
    <xf numFmtId="167" fontId="12" fillId="0" borderId="0" xfId="0" applyNumberFormat="1" applyFont="1"/>
    <xf numFmtId="1" fontId="12" fillId="2" borderId="0" xfId="0" applyNumberFormat="1" applyFont="1" applyFill="1"/>
    <xf numFmtId="1" fontId="12" fillId="0" borderId="0" xfId="0" applyNumberFormat="1" applyFont="1"/>
    <xf numFmtId="0" fontId="14" fillId="0" borderId="0" xfId="30" applyFont="1" applyFill="1" applyAlignment="1">
      <alignment horizontal="right"/>
    </xf>
    <xf numFmtId="167" fontId="14" fillId="0" borderId="0" xfId="30" applyNumberFormat="1" applyFont="1" applyFill="1" applyAlignment="1">
      <alignment horizontal="left"/>
    </xf>
    <xf numFmtId="1" fontId="14" fillId="2" borderId="0" xfId="30" applyNumberFormat="1" applyFont="1" applyFill="1" applyAlignment="1">
      <alignment horizontal="right"/>
    </xf>
    <xf numFmtId="168" fontId="12" fillId="0" borderId="0" xfId="0" applyNumberFormat="1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4" fontId="11" fillId="0" borderId="0" xfId="0" applyNumberFormat="1" applyFont="1"/>
    <xf numFmtId="0" fontId="1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11" fillId="0" borderId="0" xfId="0" applyFont="1" applyAlignment="1">
      <alignment horizontal="left" indent="1"/>
    </xf>
    <xf numFmtId="0" fontId="23" fillId="0" borderId="0" xfId="0" applyFont="1" applyAlignment="1">
      <alignment horizontal="right"/>
    </xf>
    <xf numFmtId="167" fontId="19" fillId="0" borderId="0" xfId="29" applyNumberFormat="1" applyFont="1" applyFill="1"/>
    <xf numFmtId="164" fontId="11" fillId="0" borderId="0" xfId="29" applyNumberFormat="1" applyFont="1" applyFill="1"/>
    <xf numFmtId="0" fontId="19" fillId="0" borderId="0" xfId="0" applyFont="1" applyAlignment="1">
      <alignment horizontal="right"/>
    </xf>
    <xf numFmtId="0" fontId="1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 wrapText="1"/>
    </xf>
    <xf numFmtId="1" fontId="11" fillId="0" borderId="0" xfId="29" applyNumberFormat="1" applyFont="1" applyAlignment="1">
      <alignment horizontal="center"/>
    </xf>
    <xf numFmtId="1" fontId="11" fillId="0" borderId="0" xfId="29" applyNumberFormat="1" applyFont="1" applyFill="1" applyAlignment="1">
      <alignment horizontal="center"/>
    </xf>
    <xf numFmtId="167" fontId="19" fillId="0" borderId="0" xfId="29" applyNumberFormat="1" applyFont="1" applyFill="1" applyBorder="1"/>
    <xf numFmtId="166" fontId="11" fillId="0" borderId="0" xfId="29" applyNumberFormat="1" applyFont="1" applyFill="1" applyBorder="1"/>
    <xf numFmtId="0" fontId="19" fillId="0" borderId="0" xfId="0" applyFont="1"/>
    <xf numFmtId="0" fontId="23" fillId="0" borderId="1" xfId="0" applyFont="1" applyBorder="1" applyAlignment="1">
      <alignment horizontal="right"/>
    </xf>
    <xf numFmtId="0" fontId="25" fillId="0" borderId="1" xfId="0" applyFont="1" applyBorder="1" applyAlignment="1">
      <alignment horizontal="left"/>
    </xf>
    <xf numFmtId="0" fontId="25" fillId="0" borderId="1" xfId="0" applyFont="1" applyBorder="1"/>
    <xf numFmtId="0" fontId="25" fillId="0" borderId="0" xfId="0" applyFont="1"/>
    <xf numFmtId="0" fontId="12" fillId="4" borderId="0" xfId="0" applyFont="1" applyFill="1"/>
    <xf numFmtId="0" fontId="11" fillId="4" borderId="0" xfId="0" applyFont="1" applyFill="1"/>
    <xf numFmtId="0" fontId="10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4" borderId="0" xfId="0" applyFill="1"/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64" fontId="26" fillId="0" borderId="0" xfId="0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12" fillId="0" borderId="0" xfId="0" applyFont="1"/>
    <xf numFmtId="9" fontId="12" fillId="0" borderId="0" xfId="59" applyFont="1" applyAlignment="1">
      <alignment horizontal="center"/>
    </xf>
    <xf numFmtId="14" fontId="13" fillId="0" borderId="0" xfId="0" applyNumberFormat="1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14" fontId="27" fillId="0" borderId="0" xfId="0" applyNumberFormat="1" applyFont="1"/>
    <xf numFmtId="0" fontId="12" fillId="0" borderId="0" xfId="0" applyFont="1" applyAlignment="1">
      <alignment horizontal="center"/>
    </xf>
    <xf numFmtId="9" fontId="13" fillId="0" borderId="0" xfId="59" applyFont="1"/>
    <xf numFmtId="9" fontId="12" fillId="0" borderId="0" xfId="0" applyNumberFormat="1" applyFont="1"/>
    <xf numFmtId="170" fontId="12" fillId="0" borderId="0" xfId="0" applyNumberFormat="1" applyFont="1"/>
    <xf numFmtId="170" fontId="11" fillId="0" borderId="0" xfId="0" applyNumberFormat="1" applyFont="1" applyAlignment="1">
      <alignment horizontal="center"/>
    </xf>
    <xf numFmtId="170" fontId="19" fillId="0" borderId="0" xfId="29" applyNumberFormat="1" applyFont="1" applyFill="1"/>
    <xf numFmtId="170" fontId="19" fillId="0" borderId="4" xfId="29" applyNumberFormat="1" applyFont="1" applyFill="1" applyBorder="1" applyAlignment="1">
      <alignment horizontal="center"/>
    </xf>
    <xf numFmtId="170" fontId="25" fillId="0" borderId="1" xfId="0" applyNumberFormat="1" applyFont="1" applyBorder="1"/>
    <xf numFmtId="3" fontId="12" fillId="0" borderId="0" xfId="0" applyNumberFormat="1" applyFont="1"/>
    <xf numFmtId="3" fontId="13" fillId="0" borderId="0" xfId="0" applyNumberFormat="1" applyFont="1"/>
    <xf numFmtId="3" fontId="27" fillId="0" borderId="0" xfId="0" applyNumberFormat="1" applyFont="1"/>
    <xf numFmtId="170" fontId="13" fillId="0" borderId="0" xfId="0" applyNumberFormat="1" applyFont="1"/>
    <xf numFmtId="0" fontId="28" fillId="2" borderId="0" xfId="0" applyFont="1" applyFill="1"/>
    <xf numFmtId="170" fontId="23" fillId="5" borderId="4" xfId="29" applyNumberFormat="1" applyFont="1" applyFill="1" applyBorder="1" applyAlignment="1">
      <alignment horizontal="center"/>
    </xf>
    <xf numFmtId="3" fontId="18" fillId="5" borderId="3" xfId="0" applyNumberFormat="1" applyFont="1" applyFill="1" applyBorder="1"/>
    <xf numFmtId="170" fontId="11" fillId="2" borderId="0" xfId="0" applyNumberFormat="1" applyFont="1" applyFill="1" applyAlignment="1">
      <alignment horizontal="center"/>
    </xf>
    <xf numFmtId="170" fontId="13" fillId="2" borderId="0" xfId="0" applyNumberFormat="1" applyFont="1" applyFill="1"/>
    <xf numFmtId="3" fontId="13" fillId="2" borderId="0" xfId="0" applyNumberFormat="1" applyFont="1" applyFill="1"/>
    <xf numFmtId="0" fontId="16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29" fillId="2" borderId="0" xfId="0" applyFont="1" applyFill="1"/>
    <xf numFmtId="0" fontId="13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8" fillId="2" borderId="0" xfId="0" applyFont="1" applyFill="1"/>
    <xf numFmtId="0" fontId="13" fillId="0" borderId="0" xfId="0" applyFont="1" applyAlignment="1">
      <alignment wrapText="1"/>
    </xf>
    <xf numFmtId="0" fontId="1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/>
    </xf>
    <xf numFmtId="164" fontId="19" fillId="0" borderId="2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</cellXfs>
  <cellStyles count="224">
    <cellStyle name="Comma" xfId="29" builtinId="3"/>
    <cellStyle name="Normal" xfId="0" builtinId="0"/>
    <cellStyle name="Percent" xfId="59" builtinId="5"/>
    <cellStyle name="היפר-קישור" xfId="1" builtinId="8" hidden="1"/>
    <cellStyle name="היפר-קישור" xfId="3" builtinId="8" hidden="1"/>
    <cellStyle name="היפר-קישור" xfId="5" builtinId="8" hidden="1"/>
    <cellStyle name="היפר-קישור" xfId="7" builtinId="8" hidden="1"/>
    <cellStyle name="היפר-קישור" xfId="9" builtinId="8" hidden="1"/>
    <cellStyle name="היפר-קישור" xfId="11" builtinId="8" hidden="1"/>
    <cellStyle name="היפר-קישור" xfId="13" builtinId="8" hidden="1"/>
    <cellStyle name="היפר-קישור" xfId="15" builtinId="8" hidden="1"/>
    <cellStyle name="היפר-קישור" xfId="17" builtinId="8" hidden="1"/>
    <cellStyle name="היפר-קישור" xfId="19" builtinId="8" hidden="1"/>
    <cellStyle name="היפר-קישור" xfId="21" builtinId="8" hidden="1"/>
    <cellStyle name="היפר-קישור" xfId="23" builtinId="8" hidden="1"/>
    <cellStyle name="היפר-קישור" xfId="25" builtinId="8" hidden="1"/>
    <cellStyle name="היפר-קישור" xfId="27" builtinId="8" hidden="1"/>
    <cellStyle name="היפר-קישור" xfId="31" builtinId="8" hidden="1"/>
    <cellStyle name="היפר-קישור" xfId="33" builtinId="8" hidden="1"/>
    <cellStyle name="היפר-קישור" xfId="35" builtinId="8" hidden="1"/>
    <cellStyle name="היפר-קישור" xfId="37" builtinId="8" hidden="1"/>
    <cellStyle name="היפר-קישור" xfId="39" builtinId="8" hidden="1"/>
    <cellStyle name="היפר-קישור" xfId="41" builtinId="8" hidden="1"/>
    <cellStyle name="היפר-קישור" xfId="43" builtinId="8" hidden="1"/>
    <cellStyle name="היפר-קישור" xfId="45" builtinId="8" hidden="1"/>
    <cellStyle name="היפר-קישור" xfId="47" builtinId="8" hidden="1"/>
    <cellStyle name="היפר-קישור" xfId="49" builtinId="8" hidden="1"/>
    <cellStyle name="היפר-קישור" xfId="51" builtinId="8" hidden="1"/>
    <cellStyle name="היפר-קישור" xfId="53" builtinId="8" hidden="1"/>
    <cellStyle name="היפר-קישור" xfId="55" builtinId="8" hidden="1"/>
    <cellStyle name="היפר-קישור" xfId="57" builtinId="8" hidden="1"/>
    <cellStyle name="היפר-קישור" xfId="60" builtinId="8" hidden="1"/>
    <cellStyle name="היפר-קישור" xfId="62" builtinId="8" hidden="1"/>
    <cellStyle name="היפר-קישור" xfId="64" builtinId="8" hidden="1"/>
    <cellStyle name="היפר-קישור" xfId="66" builtinId="8" hidden="1"/>
    <cellStyle name="היפר-קישור" xfId="68" builtinId="8" hidden="1"/>
    <cellStyle name="היפר-קישור" xfId="70" builtinId="8" hidden="1"/>
    <cellStyle name="היפר-קישור" xfId="72" builtinId="8" hidden="1"/>
    <cellStyle name="היפר-קישור" xfId="74" builtinId="8" hidden="1"/>
    <cellStyle name="היפר-קישור" xfId="76" builtinId="8" hidden="1"/>
    <cellStyle name="היפר-קישור" xfId="78" builtinId="8" hidden="1"/>
    <cellStyle name="היפר-קישור" xfId="80" builtinId="8" hidden="1"/>
    <cellStyle name="היפר-קישור" xfId="82" builtinId="8" hidden="1"/>
    <cellStyle name="היפר-קישור" xfId="84" builtinId="8" hidden="1"/>
    <cellStyle name="היפר-קישור" xfId="86" builtinId="8" hidden="1"/>
    <cellStyle name="היפר-קישור" xfId="88" builtinId="8" hidden="1"/>
    <cellStyle name="היפר-קישור" xfId="90" builtinId="8" hidden="1"/>
    <cellStyle name="היפר-קישור" xfId="92" builtinId="8" hidden="1"/>
    <cellStyle name="היפר-קישור" xfId="94" builtinId="8" hidden="1"/>
    <cellStyle name="היפר-קישור" xfId="96" builtinId="8" hidden="1"/>
    <cellStyle name="היפר-קישור" xfId="98" builtinId="8" hidden="1"/>
    <cellStyle name="היפר-קישור" xfId="100" builtinId="8" hidden="1"/>
    <cellStyle name="היפר-קישור" xfId="102" builtinId="8" hidden="1"/>
    <cellStyle name="היפר-קישור" xfId="104" builtinId="8" hidden="1"/>
    <cellStyle name="היפר-קישור" xfId="106" builtinId="8" hidden="1"/>
    <cellStyle name="היפר-קישור" xfId="108" builtinId="8" hidden="1"/>
    <cellStyle name="היפר-קישור" xfId="110" builtinId="8" hidden="1"/>
    <cellStyle name="היפר-קישור" xfId="112" builtinId="8" hidden="1"/>
    <cellStyle name="היפר-קישור" xfId="114" builtinId="8" hidden="1"/>
    <cellStyle name="היפר-קישור" xfId="116" builtinId="8" hidden="1"/>
    <cellStyle name="היפר-קישור" xfId="118" builtinId="8" hidden="1"/>
    <cellStyle name="היפר-קישור" xfId="120" builtinId="8" hidden="1"/>
    <cellStyle name="היפר-קישור" xfId="122" builtinId="8" hidden="1"/>
    <cellStyle name="היפר-קישור" xfId="124" builtinId="8" hidden="1"/>
    <cellStyle name="היפר-קישור" xfId="126" builtinId="8" hidden="1"/>
    <cellStyle name="היפר-קישור" xfId="128" builtinId="8" hidden="1"/>
    <cellStyle name="היפר-קישור" xfId="130" builtinId="8" hidden="1"/>
    <cellStyle name="היפר-קישור" xfId="132" builtinId="8" hidden="1"/>
    <cellStyle name="היפר-קישור" xfId="134" builtinId="8" hidden="1"/>
    <cellStyle name="היפר-קישור" xfId="136" builtinId="8" hidden="1"/>
    <cellStyle name="היפר-קישור" xfId="138" builtinId="8" hidden="1"/>
    <cellStyle name="היפר-קישור" xfId="140" builtinId="8" hidden="1"/>
    <cellStyle name="היפר-קישור" xfId="142" builtinId="8" hidden="1"/>
    <cellStyle name="היפר-קישור" xfId="144" builtinId="8" hidden="1"/>
    <cellStyle name="היפר-קישור" xfId="146" builtinId="8" hidden="1"/>
    <cellStyle name="היפר-קישור" xfId="148" builtinId="8" hidden="1"/>
    <cellStyle name="היפר-קישור" xfId="150" builtinId="8" hidden="1"/>
    <cellStyle name="היפר-קישור" xfId="152" builtinId="8" hidden="1"/>
    <cellStyle name="היפר-קישור" xfId="154" builtinId="8" hidden="1"/>
    <cellStyle name="היפר-קישור" xfId="156" builtinId="8" hidden="1"/>
    <cellStyle name="היפר-קישור" xfId="158" builtinId="8" hidden="1"/>
    <cellStyle name="היפר-קישור" xfId="160" builtinId="8" hidden="1"/>
    <cellStyle name="היפר-קישור" xfId="162" builtinId="8" hidden="1"/>
    <cellStyle name="היפר-קישור" xfId="164" builtinId="8" hidden="1"/>
    <cellStyle name="היפר-קישור" xfId="166" builtinId="8" hidden="1"/>
    <cellStyle name="היפר-קישור" xfId="168" builtinId="8" hidden="1"/>
    <cellStyle name="היפר-קישור" xfId="170" builtinId="8" hidden="1"/>
    <cellStyle name="היפר-קישור" xfId="172" builtinId="8" hidden="1"/>
    <cellStyle name="היפר-קישור" xfId="174" builtinId="8" hidden="1"/>
    <cellStyle name="היפר-קישור" xfId="176" builtinId="8" hidden="1"/>
    <cellStyle name="היפר-קישור" xfId="178" builtinId="8" hidden="1"/>
    <cellStyle name="היפר-קישור" xfId="180" builtinId="8" hidden="1"/>
    <cellStyle name="היפר-קישור" xfId="182" builtinId="8" hidden="1"/>
    <cellStyle name="היפר-קישור" xfId="184" builtinId="8" hidden="1"/>
    <cellStyle name="היפר-קישור" xfId="186" builtinId="8" hidden="1"/>
    <cellStyle name="היפר-קישור" xfId="188" builtinId="8" hidden="1"/>
    <cellStyle name="היפר-קישור" xfId="190" builtinId="8" hidden="1"/>
    <cellStyle name="היפר-קישור" xfId="192" builtinId="8" hidden="1"/>
    <cellStyle name="היפר-קישור" xfId="194" builtinId="8" hidden="1"/>
    <cellStyle name="היפר-קישור" xfId="196" builtinId="8" hidden="1"/>
    <cellStyle name="היפר-קישור" xfId="198" builtinId="8" hidden="1"/>
    <cellStyle name="היפר-קישור" xfId="200" builtinId="8" hidden="1"/>
    <cellStyle name="היפר-קישור" xfId="202" builtinId="8" hidden="1"/>
    <cellStyle name="היפר-קישור" xfId="204" builtinId="8" hidden="1"/>
    <cellStyle name="היפר-קישור" xfId="206" builtinId="8" hidden="1"/>
    <cellStyle name="היפר-קישור" xfId="208" builtinId="8" hidden="1"/>
    <cellStyle name="היפר-קישור" xfId="210" builtinId="8" hidden="1"/>
    <cellStyle name="היפר-קישור" xfId="212" builtinId="8" hidden="1"/>
    <cellStyle name="היפר-קישור" xfId="214" builtinId="8" hidden="1"/>
    <cellStyle name="היפר-קישור" xfId="216" builtinId="8" hidden="1"/>
    <cellStyle name="היפר-קישור" xfId="218" builtinId="8" hidden="1"/>
    <cellStyle name="היפר-קישור" xfId="220" builtinId="8" hidden="1"/>
    <cellStyle name="היפר-קישור" xfId="222" builtinId="8" hidden="1"/>
    <cellStyle name="היפר-קישור שהופעל" xfId="2" builtinId="9" hidden="1"/>
    <cellStyle name="היפר-קישור שהופעל" xfId="4" builtinId="9" hidden="1"/>
    <cellStyle name="היפר-קישור שהופעל" xfId="6" builtinId="9" hidden="1"/>
    <cellStyle name="היפר-קישור שהופעל" xfId="8" builtinId="9" hidden="1"/>
    <cellStyle name="היפר-קישור שהופעל" xfId="10" builtinId="9" hidden="1"/>
    <cellStyle name="היפר-קישור שהופעל" xfId="12" builtinId="9" hidden="1"/>
    <cellStyle name="היפר-קישור שהופעל" xfId="14" builtinId="9" hidden="1"/>
    <cellStyle name="היפר-קישור שהופעל" xfId="16" builtinId="9" hidden="1"/>
    <cellStyle name="היפר-קישור שהופעל" xfId="18" builtinId="9" hidden="1"/>
    <cellStyle name="היפר-קישור שהופעל" xfId="20" builtinId="9" hidden="1"/>
    <cellStyle name="היפר-קישור שהופעל" xfId="22" builtinId="9" hidden="1"/>
    <cellStyle name="היפר-קישור שהופעל" xfId="24" builtinId="9" hidden="1"/>
    <cellStyle name="היפר-קישור שהופעל" xfId="26" builtinId="9" hidden="1"/>
    <cellStyle name="היפר-קישור שהופעל" xfId="28" builtinId="9" hidden="1"/>
    <cellStyle name="היפר-קישור שהופעל" xfId="32" builtinId="9" hidden="1"/>
    <cellStyle name="היפר-קישור שהופעל" xfId="34" builtinId="9" hidden="1"/>
    <cellStyle name="היפר-קישור שהופעל" xfId="36" builtinId="9" hidden="1"/>
    <cellStyle name="היפר-קישור שהופעל" xfId="38" builtinId="9" hidden="1"/>
    <cellStyle name="היפר-קישור שהופעל" xfId="40" builtinId="9" hidden="1"/>
    <cellStyle name="היפר-קישור שהופעל" xfId="42" builtinId="9" hidden="1"/>
    <cellStyle name="היפר-קישור שהופעל" xfId="44" builtinId="9" hidden="1"/>
    <cellStyle name="היפר-קישור שהופעל" xfId="46" builtinId="9" hidden="1"/>
    <cellStyle name="היפר-קישור שהופעל" xfId="48" builtinId="9" hidden="1"/>
    <cellStyle name="היפר-קישור שהופעל" xfId="50" builtinId="9" hidden="1"/>
    <cellStyle name="היפר-קישור שהופעל" xfId="52" builtinId="9" hidden="1"/>
    <cellStyle name="היפר-קישור שהופעל" xfId="54" builtinId="9" hidden="1"/>
    <cellStyle name="היפר-קישור שהופעל" xfId="56" builtinId="9" hidden="1"/>
    <cellStyle name="היפר-קישור שהופעל" xfId="58" builtinId="9" hidden="1"/>
    <cellStyle name="היפר-קישור שהופעל" xfId="61" builtinId="9" hidden="1"/>
    <cellStyle name="היפר-קישור שהופעל" xfId="63" builtinId="9" hidden="1"/>
    <cellStyle name="היפר-קישור שהופעל" xfId="65" builtinId="9" hidden="1"/>
    <cellStyle name="היפר-קישור שהופעל" xfId="67" builtinId="9" hidden="1"/>
    <cellStyle name="היפר-קישור שהופעל" xfId="69" builtinId="9" hidden="1"/>
    <cellStyle name="היפר-קישור שהופעל" xfId="71" builtinId="9" hidden="1"/>
    <cellStyle name="היפר-קישור שהופעל" xfId="73" builtinId="9" hidden="1"/>
    <cellStyle name="היפר-קישור שהופעל" xfId="75" builtinId="9" hidden="1"/>
    <cellStyle name="היפר-קישור שהופעל" xfId="77" builtinId="9" hidden="1"/>
    <cellStyle name="היפר-קישור שהופעל" xfId="79" builtinId="9" hidden="1"/>
    <cellStyle name="היפר-קישור שהופעל" xfId="81" builtinId="9" hidden="1"/>
    <cellStyle name="היפר-קישור שהופעל" xfId="83" builtinId="9" hidden="1"/>
    <cellStyle name="היפר-קישור שהופעל" xfId="85" builtinId="9" hidden="1"/>
    <cellStyle name="היפר-קישור שהופעל" xfId="87" builtinId="9" hidden="1"/>
    <cellStyle name="היפר-קישור שהופעל" xfId="89" builtinId="9" hidden="1"/>
    <cellStyle name="היפר-קישור שהופעל" xfId="91" builtinId="9" hidden="1"/>
    <cellStyle name="היפר-קישור שהופעל" xfId="93" builtinId="9" hidden="1"/>
    <cellStyle name="היפר-קישור שהופעל" xfId="95" builtinId="9" hidden="1"/>
    <cellStyle name="היפר-קישור שהופעל" xfId="97" builtinId="9" hidden="1"/>
    <cellStyle name="היפר-קישור שהופעל" xfId="99" builtinId="9" hidden="1"/>
    <cellStyle name="היפר-קישור שהופעל" xfId="101" builtinId="9" hidden="1"/>
    <cellStyle name="היפר-קישור שהופעל" xfId="103" builtinId="9" hidden="1"/>
    <cellStyle name="היפר-קישור שהופעל" xfId="105" builtinId="9" hidden="1"/>
    <cellStyle name="היפר-קישור שהופעל" xfId="107" builtinId="9" hidden="1"/>
    <cellStyle name="היפר-קישור שהופעל" xfId="109" builtinId="9" hidden="1"/>
    <cellStyle name="היפר-קישור שהופעל" xfId="111" builtinId="9" hidden="1"/>
    <cellStyle name="היפר-קישור שהופעל" xfId="113" builtinId="9" hidden="1"/>
    <cellStyle name="היפר-קישור שהופעל" xfId="115" builtinId="9" hidden="1"/>
    <cellStyle name="היפר-קישור שהופעל" xfId="117" builtinId="9" hidden="1"/>
    <cellStyle name="היפר-קישור שהופעל" xfId="119" builtinId="9" hidden="1"/>
    <cellStyle name="היפר-קישור שהופעל" xfId="121" builtinId="9" hidden="1"/>
    <cellStyle name="היפר-קישור שהופעל" xfId="123" builtinId="9" hidden="1"/>
    <cellStyle name="היפר-קישור שהופעל" xfId="125" builtinId="9" hidden="1"/>
    <cellStyle name="היפר-קישור שהופעל" xfId="127" builtinId="9" hidden="1"/>
    <cellStyle name="היפר-קישור שהופעל" xfId="129" builtinId="9" hidden="1"/>
    <cellStyle name="היפר-קישור שהופעל" xfId="131" builtinId="9" hidden="1"/>
    <cellStyle name="היפר-קישור שהופעל" xfId="133" builtinId="9" hidden="1"/>
    <cellStyle name="היפר-קישור שהופעל" xfId="135" builtinId="9" hidden="1"/>
    <cellStyle name="היפר-קישור שהופעל" xfId="137" builtinId="9" hidden="1"/>
    <cellStyle name="היפר-קישור שהופעל" xfId="139" builtinId="9" hidden="1"/>
    <cellStyle name="היפר-קישור שהופעל" xfId="141" builtinId="9" hidden="1"/>
    <cellStyle name="היפר-קישור שהופעל" xfId="143" builtinId="9" hidden="1"/>
    <cellStyle name="היפר-קישור שהופעל" xfId="145" builtinId="9" hidden="1"/>
    <cellStyle name="היפר-קישור שהופעל" xfId="147" builtinId="9" hidden="1"/>
    <cellStyle name="היפר-קישור שהופעל" xfId="149" builtinId="9" hidden="1"/>
    <cellStyle name="היפר-קישור שהופעל" xfId="151" builtinId="9" hidden="1"/>
    <cellStyle name="היפר-קישור שהופעל" xfId="153" builtinId="9" hidden="1"/>
    <cellStyle name="היפר-קישור שהופעל" xfId="155" builtinId="9" hidden="1"/>
    <cellStyle name="היפר-קישור שהופעל" xfId="157" builtinId="9" hidden="1"/>
    <cellStyle name="היפר-קישור שהופעל" xfId="159" builtinId="9" hidden="1"/>
    <cellStyle name="היפר-קישור שהופעל" xfId="161" builtinId="9" hidden="1"/>
    <cellStyle name="היפר-קישור שהופעל" xfId="163" builtinId="9" hidden="1"/>
    <cellStyle name="היפר-קישור שהופעל" xfId="165" builtinId="9" hidden="1"/>
    <cellStyle name="היפר-קישור שהופעל" xfId="167" builtinId="9" hidden="1"/>
    <cellStyle name="היפר-קישור שהופעל" xfId="169" builtinId="9" hidden="1"/>
    <cellStyle name="היפר-קישור שהופעל" xfId="171" builtinId="9" hidden="1"/>
    <cellStyle name="היפר-קישור שהופעל" xfId="173" builtinId="9" hidden="1"/>
    <cellStyle name="היפר-קישור שהופעל" xfId="175" builtinId="9" hidden="1"/>
    <cellStyle name="היפר-קישור שהופעל" xfId="177" builtinId="9" hidden="1"/>
    <cellStyle name="היפר-קישור שהופעל" xfId="179" builtinId="9" hidden="1"/>
    <cellStyle name="היפר-קישור שהופעל" xfId="181" builtinId="9" hidden="1"/>
    <cellStyle name="היפר-קישור שהופעל" xfId="183" builtinId="9" hidden="1"/>
    <cellStyle name="היפר-קישור שהופעל" xfId="185" builtinId="9" hidden="1"/>
    <cellStyle name="היפר-קישור שהופעל" xfId="187" builtinId="9" hidden="1"/>
    <cellStyle name="היפר-קישור שהופעל" xfId="189" builtinId="9" hidden="1"/>
    <cellStyle name="היפר-קישור שהופעל" xfId="191" builtinId="9" hidden="1"/>
    <cellStyle name="היפר-קישור שהופעל" xfId="193" builtinId="9" hidden="1"/>
    <cellStyle name="היפר-קישור שהופעל" xfId="195" builtinId="9" hidden="1"/>
    <cellStyle name="היפר-קישור שהופעל" xfId="197" builtinId="9" hidden="1"/>
    <cellStyle name="היפר-קישור שהופעל" xfId="199" builtinId="9" hidden="1"/>
    <cellStyle name="היפר-קישור שהופעל" xfId="201" builtinId="9" hidden="1"/>
    <cellStyle name="היפר-קישור שהופעל" xfId="203" builtinId="9" hidden="1"/>
    <cellStyle name="היפר-קישור שהופעל" xfId="205" builtinId="9" hidden="1"/>
    <cellStyle name="היפר-קישור שהופעל" xfId="207" builtinId="9" hidden="1"/>
    <cellStyle name="היפר-קישור שהופעל" xfId="209" builtinId="9" hidden="1"/>
    <cellStyle name="היפר-קישור שהופעל" xfId="211" builtinId="9" hidden="1"/>
    <cellStyle name="היפר-קישור שהופעל" xfId="213" builtinId="9" hidden="1"/>
    <cellStyle name="היפר-קישור שהופעל" xfId="215" builtinId="9" hidden="1"/>
    <cellStyle name="היפר-קישור שהופעל" xfId="217" builtinId="9" hidden="1"/>
    <cellStyle name="היפר-קישור שהופעל" xfId="219" builtinId="9" hidden="1"/>
    <cellStyle name="היפר-קישור שהופעל" xfId="221" builtinId="9" hidden="1"/>
    <cellStyle name="היפר-קישור שהופעל" xfId="223" builtinId="9" hidden="1"/>
    <cellStyle name="ניטראלי" xfId="30" builtinId="2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'תקציב תוכנית הגיוס'!$B$56</c:f>
              <c:strCache>
                <c:ptCount val="1"/>
                <c:pt idx="0">
                  <c:v>%</c:v>
                </c:pt>
              </c:strCache>
            </c:strRef>
          </c:tx>
          <c:dLbls>
            <c:dLbl>
              <c:idx val="0"/>
              <c:layout>
                <c:manualLayout>
                  <c:x val="0.1478314983519502"/>
                  <c:y val="2.13376541375724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67-419C-8ACC-185978A925F2}"/>
                </c:ext>
              </c:extLst>
            </c:dLbl>
            <c:dLbl>
              <c:idx val="3"/>
              <c:layout>
                <c:manualLayout>
                  <c:x val="-6.489104559604468E-2"/>
                  <c:y val="0.123505051255385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57418513092841"/>
                      <c:h val="0.100495283018867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967-419C-8ACC-185978A925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latin typeface="Arial"/>
                    <a:cs typeface="Arial"/>
                  </a:defRPr>
                </a:pPr>
                <a:endParaRPr lang="he-I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'תקציב תוכנית הגיוס'!$A$57:$A$63</c:f>
              <c:strCache>
                <c:ptCount val="7"/>
                <c:pt idx="0">
                  <c:v>פרסום משרות בתשלום</c:v>
                </c:pt>
                <c:pt idx="1">
                  <c:v>תקציב חבר מביא חבר</c:v>
                </c:pt>
                <c:pt idx="2">
                  <c:v>עלויות חברת השמה</c:v>
                </c:pt>
                <c:pt idx="3">
                  <c:v>מיתוג מעסיק</c:v>
                </c:pt>
                <c:pt idx="4">
                  <c:v>ארועי גיוס וירידי תעסוקה</c:v>
                </c:pt>
                <c:pt idx="5">
                  <c:v>מערכות ותשתיות גיוס</c:v>
                </c:pt>
                <c:pt idx="6">
                  <c:v>נושאים אחרים</c:v>
                </c:pt>
              </c:strCache>
            </c:strRef>
          </c:cat>
          <c:val>
            <c:numRef>
              <c:f>'תקציב תוכנית הגיוס'!$B$57:$B$63</c:f>
              <c:numCache>
                <c:formatCode>0%</c:formatCode>
                <c:ptCount val="7"/>
                <c:pt idx="0">
                  <c:v>2.2651171951940122E-2</c:v>
                </c:pt>
                <c:pt idx="1">
                  <c:v>0.28599566673232224</c:v>
                </c:pt>
                <c:pt idx="2">
                  <c:v>0.37817608824108728</c:v>
                </c:pt>
                <c:pt idx="3">
                  <c:v>0.2284813866456569</c:v>
                </c:pt>
                <c:pt idx="4">
                  <c:v>2.9545006893834942E-2</c:v>
                </c:pt>
                <c:pt idx="5">
                  <c:v>3.3484341146346269E-2</c:v>
                </c:pt>
                <c:pt idx="6">
                  <c:v>2.1666338388812292E-2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7-419C-8ACC-185978A925F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49</xdr:row>
      <xdr:rowOff>101600</xdr:rowOff>
    </xdr:from>
    <xdr:to>
      <xdr:col>8</xdr:col>
      <xdr:colOff>3594100</xdr:colOff>
      <xdr:row>74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zoomScale="60" zoomScaleNormal="60" workbookViewId="0">
      <selection activeCell="A17" sqref="A17"/>
    </sheetView>
  </sheetViews>
  <sheetFormatPr defaultColWidth="11.453125" defaultRowHeight="15"/>
  <cols>
    <col min="1" max="1" width="69.81640625" bestFit="1" customWidth="1"/>
    <col min="2" max="2" width="5" customWidth="1"/>
    <col min="3" max="3" width="16.81640625" bestFit="1" customWidth="1"/>
    <col min="4" max="4" width="4.81640625" customWidth="1"/>
    <col min="5" max="5" width="55" customWidth="1"/>
  </cols>
  <sheetData>
    <row r="1" spans="1:10" ht="17.25" customHeight="1"/>
    <row r="2" spans="1:10" ht="50.1" customHeight="1">
      <c r="A2" s="101" t="s">
        <v>99</v>
      </c>
      <c r="B2" s="102"/>
      <c r="C2" s="102"/>
      <c r="D2" s="102"/>
      <c r="E2" s="102"/>
    </row>
    <row r="3" spans="1:10" s="15" customFormat="1" ht="39.9" customHeight="1">
      <c r="A3" s="29" t="s">
        <v>80</v>
      </c>
      <c r="B3" s="28"/>
      <c r="C3" s="28"/>
      <c r="D3" s="28"/>
      <c r="E3" s="28"/>
    </row>
    <row r="4" spans="1:10" ht="3.9" customHeight="1">
      <c r="A4" s="53"/>
      <c r="B4" s="54"/>
      <c r="C4" s="54"/>
      <c r="D4" s="54"/>
      <c r="E4" s="54"/>
    </row>
    <row r="5" spans="1:10" ht="3.9" customHeight="1">
      <c r="A5" s="53"/>
      <c r="B5" s="54"/>
      <c r="C5" s="54"/>
      <c r="D5" s="54"/>
      <c r="E5" s="54"/>
    </row>
    <row r="6" spans="1:10" ht="21">
      <c r="A6" s="86" t="s">
        <v>71</v>
      </c>
      <c r="B6" s="16"/>
      <c r="C6" s="16"/>
      <c r="D6" s="16"/>
      <c r="E6" s="16"/>
    </row>
    <row r="7" spans="1:10">
      <c r="A7" s="16"/>
      <c r="B7" s="16"/>
      <c r="C7" s="16"/>
      <c r="D7" s="16"/>
      <c r="E7" s="16"/>
    </row>
    <row r="8" spans="1:10" ht="21">
      <c r="A8" s="17" t="s">
        <v>8</v>
      </c>
      <c r="B8" s="18"/>
      <c r="C8" s="77">
        <f>'תקציב גיוס  - צוות הגיוס'!F29</f>
        <v>2571000</v>
      </c>
      <c r="D8" s="18"/>
      <c r="E8" s="66" t="s">
        <v>17</v>
      </c>
    </row>
    <row r="9" spans="1:10" ht="21">
      <c r="A9" s="17"/>
      <c r="B9" s="18"/>
      <c r="C9" s="19"/>
      <c r="D9" s="18"/>
      <c r="E9" s="18"/>
    </row>
    <row r="10" spans="1:10" ht="21">
      <c r="A10" s="17" t="s">
        <v>9</v>
      </c>
      <c r="B10" s="18"/>
      <c r="C10" s="77">
        <f>'תקציב תוכנית הגיוס'!F45</f>
        <v>2030800</v>
      </c>
      <c r="D10" s="18"/>
      <c r="E10" s="66" t="s">
        <v>7</v>
      </c>
    </row>
    <row r="11" spans="1:10" ht="20.399999999999999">
      <c r="A11" s="18"/>
      <c r="B11" s="18"/>
      <c r="C11" s="18"/>
      <c r="D11" s="18"/>
      <c r="E11" s="18"/>
    </row>
    <row r="12" spans="1:10" ht="21">
      <c r="A12" s="17" t="s">
        <v>98</v>
      </c>
      <c r="B12" s="18"/>
      <c r="C12" s="77">
        <f>SUM(C8:C10)</f>
        <v>4601800</v>
      </c>
      <c r="D12" s="20"/>
      <c r="E12" s="20" t="s">
        <v>16</v>
      </c>
      <c r="H12" s="2"/>
      <c r="I12" s="2"/>
      <c r="J12" s="7"/>
    </row>
    <row r="13" spans="1:10" ht="21">
      <c r="A13" s="17"/>
      <c r="B13" s="18"/>
      <c r="C13" s="21"/>
      <c r="D13" s="20"/>
      <c r="E13" s="20"/>
      <c r="H13" s="2"/>
      <c r="I13" s="2"/>
      <c r="J13" s="7"/>
    </row>
    <row r="14" spans="1:10" ht="21">
      <c r="A14" s="17"/>
      <c r="B14" s="18"/>
      <c r="C14" s="21"/>
      <c r="D14" s="20"/>
      <c r="E14" s="20"/>
      <c r="H14" s="2"/>
      <c r="I14" s="2"/>
      <c r="J14" s="7"/>
    </row>
    <row r="15" spans="1:10" ht="20.399999999999999">
      <c r="A15" s="18"/>
      <c r="B15" s="18"/>
      <c r="C15" s="20"/>
      <c r="D15" s="20"/>
      <c r="E15" s="20"/>
      <c r="F15" s="4"/>
      <c r="J15" s="7"/>
    </row>
    <row r="16" spans="1:10" ht="21">
      <c r="A16" s="17" t="s">
        <v>100</v>
      </c>
      <c r="B16" s="18"/>
      <c r="C16" s="22">
        <v>250</v>
      </c>
      <c r="D16" s="20"/>
      <c r="E16" s="20" t="s">
        <v>13</v>
      </c>
      <c r="F16" s="4"/>
      <c r="J16" s="7"/>
    </row>
    <row r="17" spans="1:10" ht="21">
      <c r="A17" s="17"/>
      <c r="B17" s="18"/>
      <c r="C17" s="23"/>
      <c r="D17" s="20"/>
      <c r="E17" s="20"/>
      <c r="F17" s="4"/>
      <c r="J17" s="7"/>
    </row>
    <row r="18" spans="1:10" ht="21">
      <c r="A18" s="24" t="s">
        <v>10</v>
      </c>
      <c r="B18" s="18"/>
      <c r="C18" s="77">
        <f>C12/C16</f>
        <v>18407.2</v>
      </c>
      <c r="D18" s="20"/>
      <c r="E18" s="20" t="s">
        <v>14</v>
      </c>
      <c r="F18" s="4"/>
      <c r="J18" s="7"/>
    </row>
    <row r="19" spans="1:10" ht="21">
      <c r="A19" s="24"/>
      <c r="B19" s="18"/>
      <c r="C19" s="25"/>
      <c r="D19" s="20"/>
      <c r="E19" s="20"/>
      <c r="F19" s="4"/>
      <c r="J19" s="7"/>
    </row>
    <row r="20" spans="1:10" ht="21">
      <c r="A20" s="24" t="s">
        <v>11</v>
      </c>
      <c r="B20" s="18"/>
      <c r="C20" s="26">
        <v>9</v>
      </c>
      <c r="D20" s="20"/>
      <c r="E20" s="20" t="s">
        <v>15</v>
      </c>
      <c r="F20" s="4"/>
      <c r="J20" s="7"/>
    </row>
    <row r="21" spans="1:10" ht="21">
      <c r="A21" s="24"/>
      <c r="B21" s="18"/>
      <c r="C21" s="25"/>
      <c r="D21" s="20"/>
      <c r="E21" s="20"/>
      <c r="F21" s="4"/>
      <c r="J21" s="7"/>
    </row>
    <row r="22" spans="1:10" ht="21">
      <c r="A22" s="17" t="s">
        <v>12</v>
      </c>
      <c r="B22" s="18"/>
      <c r="C22" s="27">
        <f>C16/12/C20</f>
        <v>2.3148148148148149</v>
      </c>
      <c r="D22" s="18"/>
      <c r="E22" s="20" t="s">
        <v>16</v>
      </c>
      <c r="J22" s="7"/>
    </row>
  </sheetData>
  <mergeCells count="1">
    <mergeCell ref="A2:E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zoomScale="70" zoomScaleNormal="70" zoomScalePageLayoutView="75" workbookViewId="0">
      <selection activeCell="F24" sqref="F24:F26"/>
    </sheetView>
  </sheetViews>
  <sheetFormatPr defaultColWidth="11" defaultRowHeight="15" outlineLevelRow="1"/>
  <cols>
    <col min="1" max="1" width="63.6328125" customWidth="1"/>
    <col min="2" max="2" width="12.08984375" bestFit="1" customWidth="1"/>
    <col min="3" max="3" width="13.36328125" customWidth="1"/>
    <col min="4" max="5" width="13.08984375" bestFit="1" customWidth="1"/>
    <col min="6" max="6" width="14.81640625" bestFit="1" customWidth="1"/>
    <col min="7" max="7" width="17.81640625" style="8" customWidth="1"/>
    <col min="8" max="8" width="16" bestFit="1" customWidth="1"/>
    <col min="9" max="9" width="13.6328125" bestFit="1" customWidth="1"/>
    <col min="10" max="10" width="17.36328125" customWidth="1"/>
  </cols>
  <sheetData>
    <row r="1" spans="1:10" ht="50.1" customHeight="1">
      <c r="A1" s="92"/>
      <c r="B1" s="93"/>
      <c r="C1" s="93"/>
      <c r="D1" s="93"/>
      <c r="E1" s="92" t="s">
        <v>79</v>
      </c>
      <c r="F1" s="93"/>
      <c r="G1" s="93"/>
      <c r="H1" s="93"/>
      <c r="I1" s="93"/>
      <c r="J1" s="93"/>
    </row>
    <row r="2" spans="1:10" ht="39.9" customHeight="1">
      <c r="A2" s="55" t="s">
        <v>18</v>
      </c>
      <c r="G2" s="3"/>
    </row>
    <row r="3" spans="1:10" ht="3.9" customHeight="1">
      <c r="A3" s="56"/>
      <c r="B3" s="57"/>
      <c r="C3" s="57"/>
      <c r="D3" s="57"/>
      <c r="E3" s="57"/>
      <c r="F3" s="57"/>
      <c r="G3" s="58"/>
      <c r="H3" s="57"/>
      <c r="I3" s="57"/>
      <c r="J3" s="57"/>
    </row>
    <row r="4" spans="1:10" ht="21">
      <c r="A4" s="86" t="s">
        <v>71</v>
      </c>
      <c r="B4" s="16"/>
      <c r="C4" s="16"/>
      <c r="D4" s="16"/>
      <c r="E4" s="16"/>
      <c r="G4"/>
    </row>
    <row r="5" spans="1:10" ht="15.6">
      <c r="A5" s="3"/>
      <c r="G5" s="3"/>
    </row>
    <row r="6" spans="1:10" s="11" customFormat="1" ht="21">
      <c r="A6" s="95"/>
      <c r="B6" s="99"/>
      <c r="C6" s="96"/>
      <c r="D6" s="96"/>
      <c r="E6" s="96"/>
      <c r="F6" s="97" t="s">
        <v>19</v>
      </c>
      <c r="G6" s="98"/>
      <c r="H6" s="96"/>
      <c r="I6" s="96"/>
      <c r="J6" s="96"/>
    </row>
    <row r="7" spans="1:10" ht="14.1" customHeight="1">
      <c r="A7" s="33"/>
      <c r="B7" s="16"/>
      <c r="C7" s="16"/>
      <c r="D7" s="16"/>
      <c r="E7" s="16"/>
      <c r="F7" s="16"/>
      <c r="G7" s="32"/>
      <c r="H7" s="16"/>
      <c r="I7" s="16"/>
      <c r="J7" s="16"/>
    </row>
    <row r="8" spans="1:10" ht="15.6">
      <c r="B8" s="103" t="s">
        <v>101</v>
      </c>
      <c r="C8" s="103"/>
      <c r="D8" s="103"/>
      <c r="E8" s="103"/>
      <c r="F8" s="103"/>
      <c r="G8" s="34"/>
      <c r="H8" s="16"/>
      <c r="I8" s="16"/>
      <c r="J8" s="16"/>
    </row>
    <row r="9" spans="1:10" ht="48">
      <c r="A9" s="42" t="s">
        <v>20</v>
      </c>
      <c r="B9" s="35" t="s">
        <v>0</v>
      </c>
      <c r="C9" s="35" t="s">
        <v>1</v>
      </c>
      <c r="D9" s="35" t="s">
        <v>2</v>
      </c>
      <c r="E9" s="35" t="s">
        <v>3</v>
      </c>
      <c r="F9" s="35" t="s">
        <v>23</v>
      </c>
      <c r="G9" s="36" t="s">
        <v>78</v>
      </c>
      <c r="H9" s="35" t="s">
        <v>88</v>
      </c>
      <c r="I9" s="43" t="s">
        <v>85</v>
      </c>
      <c r="J9" s="43" t="s">
        <v>28</v>
      </c>
    </row>
    <row r="10" spans="1:10">
      <c r="A10" s="16"/>
      <c r="B10" s="16"/>
      <c r="C10" s="16"/>
      <c r="D10" s="16"/>
      <c r="E10" s="16"/>
      <c r="F10" s="16"/>
      <c r="G10" s="32"/>
      <c r="H10" s="16"/>
      <c r="I10" s="16"/>
      <c r="J10" s="16"/>
    </row>
    <row r="11" spans="1:10" outlineLevel="1">
      <c r="A11" s="32" t="s">
        <v>27</v>
      </c>
      <c r="B11" s="78">
        <f>$J$11*3</f>
        <v>97500</v>
      </c>
      <c r="C11" s="78">
        <f>$J$11*3</f>
        <v>97500</v>
      </c>
      <c r="D11" s="78">
        <f>$J$11*3</f>
        <v>97500</v>
      </c>
      <c r="E11" s="78">
        <f>$J$11*3</f>
        <v>97500</v>
      </c>
      <c r="F11" s="78">
        <f>SUM(B11:E11)</f>
        <v>390000</v>
      </c>
      <c r="G11" s="32" t="s">
        <v>29</v>
      </c>
      <c r="H11" s="89">
        <v>25000</v>
      </c>
      <c r="I11" s="94">
        <f>H11*0.3</f>
        <v>7500</v>
      </c>
      <c r="J11" s="78">
        <f>+H11+I11</f>
        <v>32500</v>
      </c>
    </row>
    <row r="12" spans="1:10" outlineLevel="1">
      <c r="A12" s="37" t="s">
        <v>26</v>
      </c>
      <c r="B12" s="78">
        <f>$J$12*3</f>
        <v>62400</v>
      </c>
      <c r="C12" s="78">
        <f>$J$12*3</f>
        <v>62400</v>
      </c>
      <c r="D12" s="78">
        <f>$J$12*3</f>
        <v>62400</v>
      </c>
      <c r="E12" s="78">
        <f>$J$12*3</f>
        <v>62400</v>
      </c>
      <c r="F12" s="78">
        <f>SUM(B12:E12)</f>
        <v>249600</v>
      </c>
      <c r="G12" s="32" t="s">
        <v>29</v>
      </c>
      <c r="H12" s="89">
        <v>16000</v>
      </c>
      <c r="I12" s="94">
        <f t="shared" ref="I12:I17" si="0">H12*0.3</f>
        <v>4800</v>
      </c>
      <c r="J12" s="78">
        <f t="shared" ref="J12:J17" si="1">+H12+I12</f>
        <v>20800</v>
      </c>
    </row>
    <row r="13" spans="1:10" outlineLevel="1">
      <c r="A13" s="37" t="s">
        <v>21</v>
      </c>
      <c r="B13" s="78">
        <f>$J$13*3</f>
        <v>62400</v>
      </c>
      <c r="C13" s="78">
        <f>$J$13*3</f>
        <v>62400</v>
      </c>
      <c r="D13" s="78">
        <f>$J$13*3</f>
        <v>62400</v>
      </c>
      <c r="E13" s="78">
        <f>$J$13*3</f>
        <v>62400</v>
      </c>
      <c r="F13" s="78">
        <f>SUM(B13:E13)</f>
        <v>249600</v>
      </c>
      <c r="G13" s="32" t="s">
        <v>29</v>
      </c>
      <c r="H13" s="89">
        <v>16000</v>
      </c>
      <c r="I13" s="94">
        <f t="shared" si="0"/>
        <v>4800</v>
      </c>
      <c r="J13" s="78">
        <f t="shared" si="1"/>
        <v>20800</v>
      </c>
    </row>
    <row r="14" spans="1:10" outlineLevel="1">
      <c r="A14" s="37" t="s">
        <v>22</v>
      </c>
      <c r="B14" s="78">
        <f>$J$13*3</f>
        <v>62400</v>
      </c>
      <c r="C14" s="78">
        <f>$J$13*3</f>
        <v>62400</v>
      </c>
      <c r="D14" s="78">
        <f>$J$13*3</f>
        <v>62400</v>
      </c>
      <c r="E14" s="78">
        <f>D14</f>
        <v>62400</v>
      </c>
      <c r="F14" s="78">
        <f>SUM(B14:E14)</f>
        <v>249600</v>
      </c>
      <c r="G14" s="32" t="s">
        <v>29</v>
      </c>
      <c r="H14" s="89">
        <v>14000</v>
      </c>
      <c r="I14" s="94">
        <f t="shared" si="0"/>
        <v>4200</v>
      </c>
      <c r="J14" s="78">
        <f t="shared" si="1"/>
        <v>18200</v>
      </c>
    </row>
    <row r="15" spans="1:10" s="14" customFormat="1" outlineLevel="1">
      <c r="A15" s="37" t="s">
        <v>25</v>
      </c>
      <c r="B15" s="78">
        <f>$J$15*3</f>
        <v>58500</v>
      </c>
      <c r="C15" s="78">
        <f>$J$15*3</f>
        <v>58500</v>
      </c>
      <c r="D15" s="78">
        <f>$J$15*3</f>
        <v>58500</v>
      </c>
      <c r="E15" s="78">
        <f>$J$15*3</f>
        <v>58500</v>
      </c>
      <c r="F15" s="78">
        <f t="shared" ref="F15" si="2">SUM(B15:E15)</f>
        <v>234000</v>
      </c>
      <c r="G15" s="32" t="s">
        <v>29</v>
      </c>
      <c r="H15" s="89">
        <v>15000</v>
      </c>
      <c r="I15" s="94">
        <f t="shared" si="0"/>
        <v>4500</v>
      </c>
      <c r="J15" s="78">
        <f t="shared" si="1"/>
        <v>19500</v>
      </c>
    </row>
    <row r="16" spans="1:10" outlineLevel="1">
      <c r="A16" s="37" t="s">
        <v>25</v>
      </c>
      <c r="B16" s="78">
        <f>$J$16*3</f>
        <v>50700</v>
      </c>
      <c r="C16" s="78">
        <f>$J$16*3</f>
        <v>50700</v>
      </c>
      <c r="D16" s="78">
        <f>$J$16*3</f>
        <v>50700</v>
      </c>
      <c r="E16" s="78">
        <f>D16</f>
        <v>50700</v>
      </c>
      <c r="F16" s="78">
        <f>SUM(B16:E16)</f>
        <v>202800</v>
      </c>
      <c r="G16" s="32" t="s">
        <v>29</v>
      </c>
      <c r="H16" s="89">
        <v>13000</v>
      </c>
      <c r="I16" s="94">
        <f t="shared" si="0"/>
        <v>3900</v>
      </c>
      <c r="J16" s="78">
        <f t="shared" si="1"/>
        <v>16900</v>
      </c>
    </row>
    <row r="17" spans="1:10" outlineLevel="1">
      <c r="A17" s="37" t="s">
        <v>24</v>
      </c>
      <c r="B17" s="78">
        <f>$J$17*3</f>
        <v>35100</v>
      </c>
      <c r="C17" s="78">
        <f>$J$17*3</f>
        <v>35100</v>
      </c>
      <c r="D17" s="78">
        <f>$J$17*3</f>
        <v>35100</v>
      </c>
      <c r="E17" s="78">
        <f>$J$17*3</f>
        <v>35100</v>
      </c>
      <c r="F17" s="78">
        <f>SUM(B17:E17)</f>
        <v>140400</v>
      </c>
      <c r="G17" s="32" t="s">
        <v>29</v>
      </c>
      <c r="H17" s="89">
        <v>9000</v>
      </c>
      <c r="I17" s="94">
        <f t="shared" si="0"/>
        <v>2700</v>
      </c>
      <c r="J17" s="78">
        <f t="shared" si="1"/>
        <v>11700</v>
      </c>
    </row>
    <row r="18" spans="1:10" ht="20.100000000000001" customHeight="1">
      <c r="A18" s="38" t="s">
        <v>33</v>
      </c>
      <c r="B18" s="80">
        <f>SUM(B11:B17)</f>
        <v>429000</v>
      </c>
      <c r="C18" s="80">
        <f>SUM(C11:C17)</f>
        <v>429000</v>
      </c>
      <c r="D18" s="80">
        <f>SUM(D11:D17)</f>
        <v>429000</v>
      </c>
      <c r="E18" s="80">
        <f>SUM(E11:E17)</f>
        <v>429000</v>
      </c>
      <c r="F18" s="87">
        <f>SUM(B18:E18)</f>
        <v>1716000</v>
      </c>
      <c r="G18" s="31" t="s">
        <v>90</v>
      </c>
      <c r="H18" s="80">
        <f>SUM(H11:H17)</f>
        <v>108000</v>
      </c>
      <c r="I18" s="80">
        <f t="shared" ref="I18:J18" si="3">SUM(I11:I17)</f>
        <v>32400</v>
      </c>
      <c r="J18" s="80">
        <f t="shared" si="3"/>
        <v>140400</v>
      </c>
    </row>
    <row r="19" spans="1:10" ht="24" hidden="1" customHeight="1">
      <c r="A19" s="38" t="s">
        <v>6</v>
      </c>
      <c r="B19" s="79">
        <f>B18*1</f>
        <v>429000</v>
      </c>
      <c r="C19" s="79">
        <f t="shared" ref="C19:F19" si="4">C18*1</f>
        <v>429000</v>
      </c>
      <c r="D19" s="79">
        <f t="shared" si="4"/>
        <v>429000</v>
      </c>
      <c r="E19" s="79">
        <f t="shared" si="4"/>
        <v>429000</v>
      </c>
      <c r="F19" s="79">
        <f t="shared" si="4"/>
        <v>1716000</v>
      </c>
      <c r="G19" s="31"/>
      <c r="H19" s="40"/>
      <c r="I19" s="40"/>
      <c r="J19" s="16"/>
    </row>
    <row r="20" spans="1:10" ht="24" customHeight="1">
      <c r="A20" s="38"/>
      <c r="B20" s="39"/>
      <c r="C20" s="39"/>
      <c r="D20" s="39"/>
      <c r="E20" s="39"/>
      <c r="F20" s="39"/>
      <c r="G20" s="31"/>
      <c r="H20" s="40"/>
      <c r="I20" s="40"/>
      <c r="J20" s="16"/>
    </row>
    <row r="21" spans="1:10" ht="24" customHeight="1">
      <c r="A21" s="38"/>
      <c r="B21" s="39"/>
      <c r="C21" s="39"/>
      <c r="D21" s="39"/>
      <c r="E21" s="39"/>
      <c r="F21" s="39"/>
      <c r="G21" s="31"/>
      <c r="H21" s="40"/>
      <c r="I21" s="40"/>
      <c r="J21" s="16"/>
    </row>
    <row r="22" spans="1:10" ht="15.6">
      <c r="A22" s="41"/>
      <c r="B22" s="40"/>
      <c r="C22" s="40"/>
      <c r="D22" s="40"/>
      <c r="E22" s="40"/>
      <c r="F22" s="40"/>
      <c r="G22" s="31"/>
      <c r="H22" s="40"/>
      <c r="I22" s="40"/>
      <c r="J22" s="16"/>
    </row>
    <row r="23" spans="1:10" ht="21">
      <c r="A23" s="42" t="s">
        <v>30</v>
      </c>
      <c r="B23" s="35" t="s">
        <v>0</v>
      </c>
      <c r="C23" s="35" t="s">
        <v>1</v>
      </c>
      <c r="D23" s="35" t="s">
        <v>2</v>
      </c>
      <c r="E23" s="35" t="s">
        <v>3</v>
      </c>
      <c r="F23" s="35" t="s">
        <v>23</v>
      </c>
      <c r="G23" s="36" t="s">
        <v>78</v>
      </c>
      <c r="H23" s="43"/>
      <c r="I23" s="43"/>
      <c r="J23" s="16"/>
    </row>
    <row r="24" spans="1:10" outlineLevel="1">
      <c r="A24" s="16" t="s">
        <v>86</v>
      </c>
      <c r="B24" s="89">
        <f>20000*3</f>
        <v>60000</v>
      </c>
      <c r="C24" s="89">
        <f t="shared" ref="C24:E24" si="5">20000*3</f>
        <v>60000</v>
      </c>
      <c r="D24" s="89">
        <f t="shared" si="5"/>
        <v>60000</v>
      </c>
      <c r="E24" s="89">
        <f t="shared" si="5"/>
        <v>60000</v>
      </c>
      <c r="F24" s="78">
        <f>SUM(B24:E24)</f>
        <v>240000</v>
      </c>
      <c r="G24" s="32" t="s">
        <v>31</v>
      </c>
      <c r="H24" s="44"/>
      <c r="I24" s="44"/>
      <c r="J24" s="16"/>
    </row>
    <row r="25" spans="1:10" outlineLevel="1">
      <c r="A25" s="16" t="s">
        <v>87</v>
      </c>
      <c r="B25" s="89">
        <f>35000*3</f>
        <v>105000</v>
      </c>
      <c r="C25" s="89">
        <f t="shared" ref="C25:D25" si="6">35000*3</f>
        <v>105000</v>
      </c>
      <c r="D25" s="89">
        <f t="shared" si="6"/>
        <v>105000</v>
      </c>
      <c r="E25" s="89">
        <v>0</v>
      </c>
      <c r="F25" s="78">
        <f>SUM(B25:E25)</f>
        <v>315000</v>
      </c>
      <c r="G25" s="32" t="s">
        <v>31</v>
      </c>
      <c r="H25" s="45"/>
      <c r="I25" s="45"/>
      <c r="J25" s="16"/>
    </row>
    <row r="26" spans="1:10" outlineLevel="1">
      <c r="A26" s="16" t="s">
        <v>34</v>
      </c>
      <c r="B26" s="89">
        <f>25000*3</f>
        <v>75000</v>
      </c>
      <c r="C26" s="89">
        <f t="shared" ref="C26:E26" si="7">25000*3</f>
        <v>75000</v>
      </c>
      <c r="D26" s="89">
        <f t="shared" si="7"/>
        <v>75000</v>
      </c>
      <c r="E26" s="89">
        <f t="shared" si="7"/>
        <v>75000</v>
      </c>
      <c r="F26" s="78">
        <f>SUM(B26:E26)</f>
        <v>300000</v>
      </c>
      <c r="G26" s="32" t="s">
        <v>31</v>
      </c>
      <c r="H26" s="44"/>
      <c r="I26" s="44"/>
      <c r="J26" s="16"/>
    </row>
    <row r="27" spans="1:10" ht="17.399999999999999">
      <c r="A27" s="38" t="s">
        <v>32</v>
      </c>
      <c r="B27" s="80">
        <f>SUM(B24:B25)</f>
        <v>165000</v>
      </c>
      <c r="C27" s="80">
        <f>SUM(C24:C25)</f>
        <v>165000</v>
      </c>
      <c r="D27" s="80">
        <f>SUM(D24:D26)</f>
        <v>240000</v>
      </c>
      <c r="E27" s="80">
        <f>SUM(E24:E26)</f>
        <v>135000</v>
      </c>
      <c r="F27" s="87">
        <f>SUM(F24:F26)</f>
        <v>855000</v>
      </c>
      <c r="G27" s="31" t="s">
        <v>75</v>
      </c>
      <c r="H27" s="80"/>
      <c r="I27" s="47"/>
      <c r="J27" s="16"/>
    </row>
    <row r="28" spans="1:10" ht="15.6">
      <c r="A28" s="48"/>
      <c r="B28" s="46"/>
      <c r="C28" s="46"/>
      <c r="D28" s="46"/>
      <c r="E28" s="46"/>
      <c r="F28" s="46"/>
      <c r="G28" s="32"/>
      <c r="H28" s="47"/>
      <c r="I28" s="47"/>
      <c r="J28" s="16"/>
    </row>
    <row r="29" spans="1:10" s="10" customFormat="1" ht="17.399999999999999">
      <c r="A29" s="49" t="s">
        <v>35</v>
      </c>
      <c r="B29" s="81">
        <f>+B18+B27</f>
        <v>594000</v>
      </c>
      <c r="C29" s="81">
        <f t="shared" ref="C29:E29" si="8">+C18+C27</f>
        <v>594000</v>
      </c>
      <c r="D29" s="81">
        <f t="shared" si="8"/>
        <v>669000</v>
      </c>
      <c r="E29" s="81">
        <f t="shared" si="8"/>
        <v>564000</v>
      </c>
      <c r="F29" s="87">
        <f>+F18+F27</f>
        <v>2571000</v>
      </c>
      <c r="G29" s="50"/>
      <c r="H29" s="51"/>
      <c r="I29" s="51"/>
      <c r="J29" s="52"/>
    </row>
  </sheetData>
  <mergeCells count="1">
    <mergeCell ref="B8:F8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4"/>
  <sheetViews>
    <sheetView tabSelected="1" zoomScale="50" zoomScaleNormal="50" zoomScalePageLayoutView="60" workbookViewId="0">
      <selection activeCell="A4" sqref="A4"/>
    </sheetView>
  </sheetViews>
  <sheetFormatPr defaultColWidth="11.453125" defaultRowHeight="15" outlineLevelRow="1"/>
  <cols>
    <col min="1" max="1" width="65.90625" customWidth="1"/>
    <col min="2" max="5" width="13" bestFit="1" customWidth="1"/>
    <col min="6" max="6" width="16.08984375" bestFit="1" customWidth="1"/>
    <col min="7" max="7" width="24.7265625" style="1" bestFit="1" customWidth="1"/>
    <col min="8" max="8" width="3.6328125" customWidth="1"/>
    <col min="9" max="9" width="96.81640625" customWidth="1"/>
    <col min="10" max="10" width="29.453125" bestFit="1" customWidth="1"/>
  </cols>
  <sheetData>
    <row r="1" spans="1:10" ht="27.75" customHeight="1">
      <c r="A1" s="105"/>
      <c r="B1" s="105"/>
      <c r="C1" s="105"/>
      <c r="D1" s="105"/>
      <c r="E1" s="105"/>
      <c r="F1" s="105"/>
      <c r="G1" s="105"/>
      <c r="H1" s="105"/>
      <c r="I1" s="105"/>
    </row>
    <row r="2" spans="1:10" s="59" customFormat="1" ht="51" customHeight="1">
      <c r="A2" s="106" t="s">
        <v>81</v>
      </c>
      <c r="B2" s="106"/>
      <c r="C2" s="106"/>
      <c r="D2" s="106"/>
      <c r="E2" s="106"/>
      <c r="F2" s="106"/>
      <c r="G2" s="106"/>
      <c r="H2" s="106"/>
      <c r="I2" s="106"/>
    </row>
    <row r="3" spans="1:10" ht="3.9" customHeight="1">
      <c r="A3" s="57"/>
      <c r="B3" s="57"/>
      <c r="C3" s="57"/>
      <c r="D3" s="57"/>
      <c r="E3" s="57"/>
      <c r="F3" s="57"/>
      <c r="G3" s="60"/>
      <c r="H3" s="57"/>
      <c r="I3" s="57"/>
    </row>
    <row r="4" spans="1:10" ht="21">
      <c r="A4" s="86" t="s">
        <v>71</v>
      </c>
      <c r="B4" s="16"/>
      <c r="C4" s="16"/>
      <c r="D4" s="16"/>
      <c r="E4" s="16"/>
      <c r="G4"/>
    </row>
    <row r="5" spans="1:10">
      <c r="B5" s="5"/>
      <c r="C5" s="5"/>
      <c r="D5" s="5"/>
      <c r="E5" s="5"/>
      <c r="F5" s="6"/>
      <c r="G5" s="9"/>
      <c r="I5" s="7"/>
      <c r="J5" s="7"/>
    </row>
    <row r="6" spans="1:10" ht="22.8">
      <c r="A6" s="61" t="s">
        <v>70</v>
      </c>
      <c r="B6" s="104"/>
      <c r="C6" s="104"/>
      <c r="D6" s="104"/>
      <c r="E6" s="104"/>
      <c r="F6" s="104"/>
      <c r="G6" s="62"/>
      <c r="H6" s="16"/>
      <c r="I6" s="30"/>
      <c r="J6" s="7"/>
    </row>
    <row r="7" spans="1:10" s="11" customFormat="1" ht="20.399999999999999">
      <c r="A7" s="18"/>
      <c r="B7" s="63" t="s">
        <v>0</v>
      </c>
      <c r="C7" s="63" t="s">
        <v>1</v>
      </c>
      <c r="D7" s="63" t="s">
        <v>2</v>
      </c>
      <c r="E7" s="63" t="s">
        <v>3</v>
      </c>
      <c r="F7" s="63" t="s">
        <v>23</v>
      </c>
      <c r="G7" s="64" t="s">
        <v>83</v>
      </c>
      <c r="H7" s="18"/>
      <c r="I7" s="65" t="s">
        <v>5</v>
      </c>
      <c r="J7" s="12"/>
    </row>
    <row r="8" spans="1:10" s="11" customFormat="1" ht="21">
      <c r="A8" s="66" t="s">
        <v>44</v>
      </c>
      <c r="B8" s="77">
        <f>SUM(B9:B13)</f>
        <v>11500</v>
      </c>
      <c r="C8" s="77">
        <f>SUM(C9:C13)</f>
        <v>11500</v>
      </c>
      <c r="D8" s="77">
        <f>SUM(D9:D13)</f>
        <v>11500</v>
      </c>
      <c r="E8" s="77">
        <f>SUM(E9:E13)</f>
        <v>11500</v>
      </c>
      <c r="F8" s="77">
        <f>SUM(F9:F13)</f>
        <v>46000</v>
      </c>
      <c r="G8" s="67">
        <f>F8/$F$45</f>
        <v>2.2651171951940122E-2</v>
      </c>
      <c r="H8" s="66"/>
      <c r="I8" s="68"/>
      <c r="J8" s="12"/>
    </row>
    <row r="9" spans="1:10" s="11" customFormat="1" ht="20.399999999999999" outlineLevel="1">
      <c r="A9" s="18" t="s">
        <v>40</v>
      </c>
      <c r="B9" s="90">
        <v>3000</v>
      </c>
      <c r="C9" s="90">
        <v>3000</v>
      </c>
      <c r="D9" s="90">
        <v>3000</v>
      </c>
      <c r="E9" s="90">
        <v>3000</v>
      </c>
      <c r="F9" s="85">
        <f>SUM(B9:E9)</f>
        <v>12000</v>
      </c>
      <c r="G9" s="70"/>
      <c r="H9" s="18"/>
      <c r="I9" s="68" t="s">
        <v>38</v>
      </c>
      <c r="J9" s="12"/>
    </row>
    <row r="10" spans="1:10" s="11" customFormat="1" ht="20.399999999999999" outlineLevel="1">
      <c r="A10" s="18" t="s">
        <v>36</v>
      </c>
      <c r="B10" s="90">
        <v>2500</v>
      </c>
      <c r="C10" s="90">
        <v>2500</v>
      </c>
      <c r="D10" s="90">
        <v>2500</v>
      </c>
      <c r="E10" s="90">
        <v>2500</v>
      </c>
      <c r="F10" s="85">
        <f>SUM(B10:E10)</f>
        <v>10000</v>
      </c>
      <c r="G10" s="70"/>
      <c r="H10" s="18"/>
      <c r="I10" s="68" t="s">
        <v>38</v>
      </c>
      <c r="J10" s="12"/>
    </row>
    <row r="11" spans="1:10" s="11" customFormat="1" ht="20.399999999999999" outlineLevel="1">
      <c r="A11" s="18" t="s">
        <v>37</v>
      </c>
      <c r="B11" s="90">
        <v>2500</v>
      </c>
      <c r="C11" s="90">
        <v>2500</v>
      </c>
      <c r="D11" s="90">
        <v>2500</v>
      </c>
      <c r="E11" s="90">
        <v>2500</v>
      </c>
      <c r="F11" s="85">
        <f t="shared" ref="F11:F12" si="0">SUM(B11:E11)</f>
        <v>10000</v>
      </c>
      <c r="G11" s="70"/>
      <c r="H11" s="18"/>
      <c r="I11" s="68" t="s">
        <v>38</v>
      </c>
      <c r="J11" s="12"/>
    </row>
    <row r="12" spans="1:10" s="11" customFormat="1" ht="20.399999999999999" outlineLevel="1">
      <c r="A12" s="18" t="s">
        <v>77</v>
      </c>
      <c r="B12" s="90">
        <v>2500</v>
      </c>
      <c r="C12" s="90">
        <v>2500</v>
      </c>
      <c r="D12" s="90">
        <v>2500</v>
      </c>
      <c r="E12" s="90">
        <v>2500</v>
      </c>
      <c r="F12" s="85">
        <f t="shared" si="0"/>
        <v>10000</v>
      </c>
      <c r="G12" s="70"/>
      <c r="H12" s="18"/>
      <c r="I12" s="68" t="s">
        <v>38</v>
      </c>
      <c r="J12" s="12"/>
    </row>
    <row r="13" spans="1:10" s="11" customFormat="1" ht="20.399999999999999" outlineLevel="1">
      <c r="A13" s="18" t="s">
        <v>39</v>
      </c>
      <c r="B13" s="90">
        <v>1000</v>
      </c>
      <c r="C13" s="90">
        <v>1000</v>
      </c>
      <c r="D13" s="90">
        <v>1000</v>
      </c>
      <c r="E13" s="90">
        <v>1000</v>
      </c>
      <c r="F13" s="85">
        <f>SUM(B13:E13)</f>
        <v>4000</v>
      </c>
      <c r="G13" s="70"/>
      <c r="H13" s="18"/>
      <c r="I13" s="68" t="s">
        <v>38</v>
      </c>
      <c r="J13" s="12"/>
    </row>
    <row r="14" spans="1:10" s="11" customFormat="1" ht="20.399999999999999">
      <c r="A14" s="18"/>
      <c r="B14" s="83"/>
      <c r="C14" s="83"/>
      <c r="D14" s="83"/>
      <c r="E14" s="83"/>
      <c r="F14" s="83"/>
      <c r="G14" s="69"/>
      <c r="H14" s="18"/>
      <c r="I14" s="68"/>
      <c r="J14" s="12"/>
    </row>
    <row r="15" spans="1:10" s="11" customFormat="1" ht="21">
      <c r="A15" s="66" t="s">
        <v>41</v>
      </c>
      <c r="B15" s="82">
        <f>SUM(B16:B17)</f>
        <v>145200</v>
      </c>
      <c r="C15" s="82">
        <f t="shared" ref="C15:E15" si="1">SUM(C16:C17)</f>
        <v>145200</v>
      </c>
      <c r="D15" s="82">
        <f t="shared" si="1"/>
        <v>145200</v>
      </c>
      <c r="E15" s="82">
        <f t="shared" si="1"/>
        <v>145200</v>
      </c>
      <c r="F15" s="82">
        <f>SUM(B15:E15)</f>
        <v>580800</v>
      </c>
      <c r="G15" s="67">
        <f>F15/$F$45</f>
        <v>0.28599566673232224</v>
      </c>
      <c r="H15" s="18"/>
      <c r="I15" s="18"/>
      <c r="J15" s="12"/>
    </row>
    <row r="16" spans="1:10" s="11" customFormat="1" ht="21" outlineLevel="1">
      <c r="A16" s="18" t="s">
        <v>42</v>
      </c>
      <c r="B16" s="91">
        <f>12*2500*3.3</f>
        <v>99000</v>
      </c>
      <c r="C16" s="91">
        <f t="shared" ref="C16:E16" si="2">12*2500*3.3</f>
        <v>99000</v>
      </c>
      <c r="D16" s="91">
        <f t="shared" si="2"/>
        <v>99000</v>
      </c>
      <c r="E16" s="91">
        <f t="shared" si="2"/>
        <v>99000</v>
      </c>
      <c r="F16" s="83">
        <f>SUM(B16:E16)</f>
        <v>396000</v>
      </c>
      <c r="G16" s="67"/>
      <c r="H16" s="18"/>
      <c r="I16" s="68" t="s">
        <v>82</v>
      </c>
      <c r="J16" s="12"/>
    </row>
    <row r="17" spans="1:10" s="11" customFormat="1" ht="21" outlineLevel="1">
      <c r="A17" s="18" t="s">
        <v>43</v>
      </c>
      <c r="B17" s="91">
        <f>14*1000*3.3</f>
        <v>46200</v>
      </c>
      <c r="C17" s="91">
        <f t="shared" ref="C17:E17" si="3">14*1000*3.3</f>
        <v>46200</v>
      </c>
      <c r="D17" s="91">
        <f t="shared" si="3"/>
        <v>46200</v>
      </c>
      <c r="E17" s="91">
        <f t="shared" si="3"/>
        <v>46200</v>
      </c>
      <c r="F17" s="83">
        <f>SUM(B17:E17)</f>
        <v>184800</v>
      </c>
      <c r="G17" s="67"/>
      <c r="H17" s="18"/>
      <c r="I17" s="68" t="s">
        <v>82</v>
      </c>
      <c r="J17" s="12"/>
    </row>
    <row r="18" spans="1:10" s="11" customFormat="1" ht="21">
      <c r="A18" s="66"/>
      <c r="B18" s="83"/>
      <c r="C18" s="83"/>
      <c r="D18" s="83"/>
      <c r="E18" s="83"/>
      <c r="F18" s="83"/>
      <c r="G18" s="69"/>
      <c r="H18" s="18"/>
      <c r="I18" s="68"/>
      <c r="J18" s="12"/>
    </row>
    <row r="19" spans="1:10" s="11" customFormat="1" ht="21">
      <c r="A19" s="66" t="s">
        <v>45</v>
      </c>
      <c r="B19" s="82">
        <f>16*12000*1</f>
        <v>192000</v>
      </c>
      <c r="C19" s="82">
        <f>16*12000*1</f>
        <v>192000</v>
      </c>
      <c r="D19" s="82">
        <f>16*12000*1</f>
        <v>192000</v>
      </c>
      <c r="E19" s="82">
        <f>16*12000*1</f>
        <v>192000</v>
      </c>
      <c r="F19" s="82">
        <f>SUM(B19:E19)</f>
        <v>768000</v>
      </c>
      <c r="G19" s="67">
        <f>F19/$F$45</f>
        <v>0.37817608824108728</v>
      </c>
      <c r="H19" s="18"/>
      <c r="I19" s="68" t="s">
        <v>46</v>
      </c>
      <c r="J19" s="12"/>
    </row>
    <row r="20" spans="1:10" s="11" customFormat="1" ht="20.399999999999999">
      <c r="A20" s="18"/>
      <c r="B20" s="83"/>
      <c r="C20" s="83"/>
      <c r="D20" s="83"/>
      <c r="E20" s="83"/>
      <c r="F20" s="83"/>
      <c r="G20" s="69"/>
      <c r="H20" s="18"/>
      <c r="J20" s="12"/>
    </row>
    <row r="21" spans="1:10" s="11" customFormat="1" ht="21">
      <c r="A21" s="66" t="s">
        <v>57</v>
      </c>
      <c r="B21" s="82">
        <f>SUM(B22:B26)</f>
        <v>101000</v>
      </c>
      <c r="C21" s="82">
        <f>SUM(C22:C26)</f>
        <v>61000</v>
      </c>
      <c r="D21" s="82">
        <f>SUM(D22:D26)</f>
        <v>61000</v>
      </c>
      <c r="E21" s="82">
        <f>SUM(E22:E26)</f>
        <v>61000</v>
      </c>
      <c r="F21" s="82">
        <f>SUM(F22:F29)</f>
        <v>464000</v>
      </c>
      <c r="G21" s="67">
        <f>F21/$F$45</f>
        <v>0.2284813866456569</v>
      </c>
      <c r="H21" s="66"/>
      <c r="I21" s="68"/>
    </row>
    <row r="22" spans="1:10" s="11" customFormat="1" ht="20.399999999999999" outlineLevel="1">
      <c r="A22" s="18" t="s">
        <v>58</v>
      </c>
      <c r="B22" s="91">
        <v>40000</v>
      </c>
      <c r="C22" s="91">
        <v>0</v>
      </c>
      <c r="D22" s="91">
        <v>0</v>
      </c>
      <c r="E22" s="91">
        <v>0</v>
      </c>
      <c r="F22" s="83">
        <f t="shared" ref="F22:F29" si="4">SUM(B22:E22)</f>
        <v>40000</v>
      </c>
      <c r="G22" s="69"/>
      <c r="H22" s="18"/>
      <c r="I22" s="68" t="s">
        <v>60</v>
      </c>
    </row>
    <row r="23" spans="1:10" s="11" customFormat="1" ht="20.399999999999999" outlineLevel="1">
      <c r="A23" s="18" t="s">
        <v>59</v>
      </c>
      <c r="B23" s="91">
        <v>6000</v>
      </c>
      <c r="C23" s="91">
        <v>6000</v>
      </c>
      <c r="D23" s="91">
        <v>6000</v>
      </c>
      <c r="E23" s="91">
        <v>6000</v>
      </c>
      <c r="F23" s="83">
        <f t="shared" si="4"/>
        <v>24000</v>
      </c>
      <c r="G23" s="69"/>
      <c r="H23" s="18"/>
      <c r="I23" s="68" t="s">
        <v>60</v>
      </c>
    </row>
    <row r="24" spans="1:10" s="11" customFormat="1" ht="20.399999999999999" outlineLevel="1">
      <c r="A24" s="18" t="s">
        <v>61</v>
      </c>
      <c r="B24" s="91">
        <v>20000</v>
      </c>
      <c r="C24" s="91">
        <v>20000</v>
      </c>
      <c r="D24" s="91">
        <v>20000</v>
      </c>
      <c r="E24" s="91">
        <v>20000</v>
      </c>
      <c r="F24" s="83">
        <f t="shared" si="4"/>
        <v>80000</v>
      </c>
      <c r="G24" s="69"/>
      <c r="H24" s="18"/>
      <c r="I24" s="68" t="s">
        <v>62</v>
      </c>
    </row>
    <row r="25" spans="1:10" s="11" customFormat="1" ht="20.399999999999999" outlineLevel="1">
      <c r="A25" s="18" t="s">
        <v>84</v>
      </c>
      <c r="B25" s="91">
        <v>20000</v>
      </c>
      <c r="C25" s="91">
        <v>20000</v>
      </c>
      <c r="D25" s="91">
        <v>20000</v>
      </c>
      <c r="E25" s="91">
        <v>20000</v>
      </c>
      <c r="F25" s="83">
        <f t="shared" si="4"/>
        <v>80000</v>
      </c>
      <c r="G25" s="69"/>
      <c r="H25" s="18"/>
      <c r="I25" s="68" t="s">
        <v>62</v>
      </c>
    </row>
    <row r="26" spans="1:10" s="11" customFormat="1" ht="20.399999999999999" outlineLevel="1">
      <c r="A26" s="18" t="s">
        <v>76</v>
      </c>
      <c r="B26" s="91">
        <v>15000</v>
      </c>
      <c r="C26" s="91">
        <v>15000</v>
      </c>
      <c r="D26" s="91">
        <v>15000</v>
      </c>
      <c r="E26" s="91">
        <v>15000</v>
      </c>
      <c r="F26" s="83">
        <f t="shared" si="4"/>
        <v>60000</v>
      </c>
      <c r="G26" s="69"/>
      <c r="I26" s="18" t="s">
        <v>63</v>
      </c>
    </row>
    <row r="27" spans="1:10" s="11" customFormat="1" ht="21" outlineLevel="1">
      <c r="A27" s="18" t="s">
        <v>94</v>
      </c>
      <c r="B27" s="91">
        <v>10000</v>
      </c>
      <c r="C27" s="91">
        <v>10000</v>
      </c>
      <c r="D27" s="91">
        <v>10000</v>
      </c>
      <c r="E27" s="91">
        <v>10000</v>
      </c>
      <c r="F27" s="83">
        <f t="shared" si="4"/>
        <v>40000</v>
      </c>
      <c r="G27" s="69"/>
      <c r="I27" s="66" t="s">
        <v>53</v>
      </c>
    </row>
    <row r="28" spans="1:10" s="11" customFormat="1" ht="20.399999999999999" outlineLevel="1">
      <c r="A28" s="18" t="s">
        <v>95</v>
      </c>
      <c r="B28" s="91">
        <v>5000</v>
      </c>
      <c r="C28" s="91">
        <v>5000</v>
      </c>
      <c r="D28" s="91">
        <v>5000</v>
      </c>
      <c r="E28" s="91">
        <v>5000</v>
      </c>
      <c r="F28" s="83">
        <f t="shared" si="4"/>
        <v>20000</v>
      </c>
      <c r="G28" s="69"/>
      <c r="I28" s="18"/>
    </row>
    <row r="29" spans="1:10" s="11" customFormat="1" ht="20.399999999999999" outlineLevel="1">
      <c r="A29" s="18" t="s">
        <v>96</v>
      </c>
      <c r="B29" s="91">
        <v>30000</v>
      </c>
      <c r="C29" s="91">
        <v>30000</v>
      </c>
      <c r="D29" s="91">
        <v>30000</v>
      </c>
      <c r="E29" s="91">
        <v>30000</v>
      </c>
      <c r="F29" s="83">
        <f t="shared" si="4"/>
        <v>120000</v>
      </c>
      <c r="G29" s="69"/>
      <c r="I29" s="18" t="s">
        <v>97</v>
      </c>
    </row>
    <row r="30" spans="1:10" s="11" customFormat="1" ht="20.399999999999999">
      <c r="A30" s="18"/>
      <c r="B30" s="83"/>
      <c r="C30" s="83"/>
      <c r="D30" s="83"/>
      <c r="E30" s="83"/>
      <c r="F30" s="83"/>
      <c r="G30" s="69"/>
      <c r="H30" s="18"/>
      <c r="I30" s="68"/>
    </row>
    <row r="31" spans="1:10" s="11" customFormat="1" ht="21">
      <c r="A31" s="66" t="s">
        <v>47</v>
      </c>
      <c r="B31" s="82">
        <f>SUM(B32:B33)</f>
        <v>20000</v>
      </c>
      <c r="C31" s="82">
        <f t="shared" ref="C31:F31" si="5">SUM(C32:C33)</f>
        <v>10000</v>
      </c>
      <c r="D31" s="82">
        <f t="shared" si="5"/>
        <v>20000</v>
      </c>
      <c r="E31" s="82">
        <f t="shared" si="5"/>
        <v>10000</v>
      </c>
      <c r="F31" s="82">
        <f t="shared" si="5"/>
        <v>60000</v>
      </c>
      <c r="G31" s="67">
        <f>F31/$F$45</f>
        <v>2.9545006893834942E-2</v>
      </c>
      <c r="H31" s="66"/>
      <c r="I31" s="68"/>
    </row>
    <row r="32" spans="1:10" s="11" customFormat="1" ht="20.399999999999999" outlineLevel="1">
      <c r="A32" s="18" t="s">
        <v>48</v>
      </c>
      <c r="B32" s="91">
        <v>20000</v>
      </c>
      <c r="C32" s="91">
        <v>0</v>
      </c>
      <c r="D32" s="91">
        <v>20000</v>
      </c>
      <c r="E32" s="91">
        <v>0</v>
      </c>
      <c r="F32" s="83">
        <f>SUM(B32:E32)</f>
        <v>40000</v>
      </c>
      <c r="G32" s="69"/>
      <c r="H32" s="18"/>
      <c r="I32" s="68" t="s">
        <v>50</v>
      </c>
    </row>
    <row r="33" spans="1:9" s="11" customFormat="1" ht="20.399999999999999" outlineLevel="1">
      <c r="A33" s="18" t="s">
        <v>49</v>
      </c>
      <c r="B33" s="91">
        <v>0</v>
      </c>
      <c r="C33" s="91">
        <v>10000</v>
      </c>
      <c r="D33" s="91">
        <v>0</v>
      </c>
      <c r="E33" s="91">
        <v>10000</v>
      </c>
      <c r="F33" s="83">
        <f>SUM(B33:E33)</f>
        <v>20000</v>
      </c>
      <c r="G33" s="69"/>
      <c r="H33" s="18"/>
      <c r="I33" s="68" t="s">
        <v>50</v>
      </c>
    </row>
    <row r="34" spans="1:9" s="11" customFormat="1" ht="20.399999999999999">
      <c r="A34" s="18"/>
      <c r="B34" s="83"/>
      <c r="C34" s="83"/>
      <c r="D34" s="83"/>
      <c r="E34" s="83"/>
      <c r="F34" s="83"/>
      <c r="G34" s="69"/>
      <c r="H34" s="18"/>
      <c r="I34" s="68"/>
    </row>
    <row r="35" spans="1:9" s="11" customFormat="1" ht="21">
      <c r="A35" s="66" t="s">
        <v>52</v>
      </c>
      <c r="B35" s="82">
        <f>SUM(B36:B39)</f>
        <v>20000</v>
      </c>
      <c r="C35" s="82">
        <f>SUM(C36:C39)</f>
        <v>20000</v>
      </c>
      <c r="D35" s="82">
        <f>SUM(D36:D39)</f>
        <v>20000</v>
      </c>
      <c r="E35" s="82">
        <f>SUM(E36:E39)</f>
        <v>20000</v>
      </c>
      <c r="F35" s="82">
        <f>SUM(F36:F39)</f>
        <v>68000</v>
      </c>
      <c r="G35" s="67">
        <f>F35/$F$45</f>
        <v>3.3484341146346269E-2</v>
      </c>
      <c r="H35" s="66"/>
      <c r="I35" s="68"/>
    </row>
    <row r="36" spans="1:9" s="11" customFormat="1" ht="20.399999999999999" outlineLevel="1">
      <c r="A36" s="18" t="s">
        <v>51</v>
      </c>
      <c r="B36" s="91">
        <v>5000</v>
      </c>
      <c r="C36" s="91">
        <v>5000</v>
      </c>
      <c r="D36" s="91">
        <v>5000</v>
      </c>
      <c r="E36" s="91">
        <v>5000</v>
      </c>
      <c r="F36" s="83">
        <f t="shared" ref="F36:F39" si="6">SUM(B36:E36)</f>
        <v>20000</v>
      </c>
      <c r="G36" s="69"/>
      <c r="H36" s="18"/>
      <c r="I36" s="68" t="s">
        <v>56</v>
      </c>
    </row>
    <row r="37" spans="1:9" s="11" customFormat="1" ht="20.399999999999999" outlineLevel="1">
      <c r="A37" s="18" t="s">
        <v>74</v>
      </c>
      <c r="B37" s="91">
        <v>6000</v>
      </c>
      <c r="C37" s="91">
        <v>6000</v>
      </c>
      <c r="D37" s="91">
        <v>6000</v>
      </c>
      <c r="E37" s="91">
        <v>6000</v>
      </c>
      <c r="F37" s="83">
        <f t="shared" si="6"/>
        <v>24000</v>
      </c>
      <c r="G37" s="69"/>
      <c r="H37" s="18"/>
      <c r="I37" s="68" t="s">
        <v>54</v>
      </c>
    </row>
    <row r="38" spans="1:9" s="11" customFormat="1" ht="21" outlineLevel="1">
      <c r="A38" s="18" t="s">
        <v>91</v>
      </c>
      <c r="B38" s="91">
        <v>3000</v>
      </c>
      <c r="C38" s="91">
        <v>3000</v>
      </c>
      <c r="D38" s="91">
        <v>3000</v>
      </c>
      <c r="E38" s="91">
        <v>3000</v>
      </c>
      <c r="F38" s="83"/>
      <c r="G38" s="69"/>
      <c r="H38" s="18"/>
      <c r="I38" s="66" t="s">
        <v>53</v>
      </c>
    </row>
    <row r="39" spans="1:9" s="11" customFormat="1" ht="41.4" outlineLevel="1">
      <c r="A39" s="100" t="s">
        <v>93</v>
      </c>
      <c r="B39" s="91">
        <v>6000</v>
      </c>
      <c r="C39" s="91">
        <v>6000</v>
      </c>
      <c r="D39" s="91">
        <v>6000</v>
      </c>
      <c r="E39" s="91">
        <v>6000</v>
      </c>
      <c r="F39" s="83">
        <f t="shared" si="6"/>
        <v>24000</v>
      </c>
      <c r="G39" s="69"/>
      <c r="H39" s="18"/>
      <c r="I39" s="66" t="s">
        <v>53</v>
      </c>
    </row>
    <row r="40" spans="1:9" s="11" customFormat="1" ht="20.399999999999999">
      <c r="A40" s="18"/>
      <c r="B40" s="83"/>
      <c r="C40" s="83"/>
      <c r="D40" s="83"/>
      <c r="E40" s="83"/>
      <c r="F40" s="83"/>
      <c r="G40" s="69"/>
      <c r="H40" s="18"/>
      <c r="I40" s="68"/>
    </row>
    <row r="41" spans="1:9" s="11" customFormat="1" ht="21">
      <c r="A41" s="66" t="s">
        <v>72</v>
      </c>
      <c r="B41" s="82">
        <f>SUM(B42:B42)</f>
        <v>8000</v>
      </c>
      <c r="C41" s="82">
        <f>SUM(C42:C42)</f>
        <v>8000</v>
      </c>
      <c r="D41" s="82">
        <f>SUM(D42:D42)</f>
        <v>8000</v>
      </c>
      <c r="E41" s="82">
        <f>SUM(E42:E42)</f>
        <v>8000</v>
      </c>
      <c r="F41" s="82">
        <f>SUM(F42:F43)</f>
        <v>44000</v>
      </c>
      <c r="G41" s="67">
        <f>F41/$F$45</f>
        <v>2.1666338388812292E-2</v>
      </c>
      <c r="H41" s="18"/>
      <c r="I41" s="68"/>
    </row>
    <row r="42" spans="1:9" s="11" customFormat="1" ht="20.399999999999999" outlineLevel="1">
      <c r="A42" s="18" t="s">
        <v>73</v>
      </c>
      <c r="B42" s="91">
        <v>8000</v>
      </c>
      <c r="C42" s="91">
        <v>8000</v>
      </c>
      <c r="D42" s="91">
        <v>8000</v>
      </c>
      <c r="E42" s="91">
        <v>8000</v>
      </c>
      <c r="F42" s="83">
        <f>SUM(B42:E42)</f>
        <v>32000</v>
      </c>
      <c r="G42" s="69"/>
      <c r="H42" s="18"/>
      <c r="I42" s="68" t="s">
        <v>55</v>
      </c>
    </row>
    <row r="43" spans="1:9" s="11" customFormat="1" ht="21">
      <c r="A43" s="18" t="s">
        <v>89</v>
      </c>
      <c r="B43" s="91">
        <v>6000</v>
      </c>
      <c r="C43" s="91">
        <v>0</v>
      </c>
      <c r="D43" s="91">
        <v>6000</v>
      </c>
      <c r="E43" s="91">
        <v>0</v>
      </c>
      <c r="F43" s="83">
        <f>SUM(B43:E43)</f>
        <v>12000</v>
      </c>
      <c r="G43" s="69"/>
      <c r="H43" s="18"/>
      <c r="I43" s="66" t="s">
        <v>53</v>
      </c>
    </row>
    <row r="44" spans="1:9" s="11" customFormat="1" ht="21" thickBot="1">
      <c r="A44" s="18"/>
      <c r="B44" s="83"/>
      <c r="C44" s="83"/>
      <c r="D44" s="83"/>
      <c r="E44" s="83"/>
      <c r="F44" s="83"/>
      <c r="G44" s="69"/>
      <c r="H44" s="18"/>
      <c r="I44" s="18"/>
    </row>
    <row r="45" spans="1:9" s="13" customFormat="1" ht="23.4" thickBot="1">
      <c r="A45" s="71" t="s">
        <v>69</v>
      </c>
      <c r="B45" s="84"/>
      <c r="C45" s="84"/>
      <c r="D45" s="84"/>
      <c r="E45" s="84"/>
      <c r="F45" s="88">
        <f>F8+F15+F19+F21+F31+F35+F41</f>
        <v>2030800</v>
      </c>
      <c r="G45" s="72"/>
      <c r="H45" s="71"/>
      <c r="I45" s="73"/>
    </row>
    <row r="56" spans="1:2" ht="21">
      <c r="A56" s="66" t="s">
        <v>92</v>
      </c>
      <c r="B56" s="74" t="s">
        <v>4</v>
      </c>
    </row>
    <row r="57" spans="1:2" ht="20.399999999999999">
      <c r="A57" s="18" t="s">
        <v>64</v>
      </c>
      <c r="B57" s="75">
        <f>G8</f>
        <v>2.2651171951940122E-2</v>
      </c>
    </row>
    <row r="58" spans="1:2" ht="20.399999999999999">
      <c r="A58" s="18" t="s">
        <v>65</v>
      </c>
      <c r="B58" s="75">
        <f>G15</f>
        <v>0.28599566673232224</v>
      </c>
    </row>
    <row r="59" spans="1:2" ht="20.399999999999999">
      <c r="A59" s="18" t="s">
        <v>66</v>
      </c>
      <c r="B59" s="75">
        <f>G19</f>
        <v>0.37817608824108728</v>
      </c>
    </row>
    <row r="60" spans="1:2" ht="20.399999999999999">
      <c r="A60" s="18" t="s">
        <v>57</v>
      </c>
      <c r="B60" s="75">
        <f>G21</f>
        <v>0.2284813866456569</v>
      </c>
    </row>
    <row r="61" spans="1:2" ht="20.399999999999999">
      <c r="A61" s="18" t="s">
        <v>67</v>
      </c>
      <c r="B61" s="75">
        <f>G31</f>
        <v>2.9545006893834942E-2</v>
      </c>
    </row>
    <row r="62" spans="1:2" ht="20.399999999999999">
      <c r="A62" s="18" t="s">
        <v>68</v>
      </c>
      <c r="B62" s="75">
        <f>G35</f>
        <v>3.3484341146346269E-2</v>
      </c>
    </row>
    <row r="63" spans="1:2" ht="21">
      <c r="A63" s="66" t="s">
        <v>72</v>
      </c>
      <c r="B63" s="75">
        <f>G41</f>
        <v>2.1666338388812292E-2</v>
      </c>
    </row>
    <row r="64" spans="1:2" ht="21">
      <c r="A64" s="16"/>
      <c r="B64" s="76">
        <f>SUM(B57:B63)</f>
        <v>1</v>
      </c>
    </row>
  </sheetData>
  <mergeCells count="3">
    <mergeCell ref="B6:F6"/>
    <mergeCell ref="A1:I1"/>
    <mergeCell ref="A2:I2"/>
  </mergeCells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סיכום תקציב הגיוס</vt:lpstr>
      <vt:lpstr>תקציב גיוס  - צוות הגיוס</vt:lpstr>
      <vt:lpstr>תקציב תוכנית הגיוס</vt:lpstr>
    </vt:vector>
  </TitlesOfParts>
  <Company>Glassdoor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Roop</dc:creator>
  <cp:lastModifiedBy>yakov rozen</cp:lastModifiedBy>
  <dcterms:created xsi:type="dcterms:W3CDTF">2014-06-09T17:44:28Z</dcterms:created>
  <dcterms:modified xsi:type="dcterms:W3CDTF">2022-12-07T06:44:20Z</dcterms:modified>
</cp:coreProperties>
</file>